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ritharanS\Downloads\"/>
    </mc:Choice>
  </mc:AlternateContent>
  <bookViews>
    <workbookView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J16" i="1"/>
  <c r="K16" i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C16" i="1"/>
  <c r="C132" i="1" s="1"/>
  <c r="D16" i="1"/>
  <c r="D132" i="1" s="1"/>
  <c r="E16" i="1"/>
  <c r="E132" i="1" s="1"/>
  <c r="F16" i="1"/>
  <c r="F132" i="1" s="1"/>
  <c r="G16" i="1"/>
  <c r="G132" i="1" s="1"/>
  <c r="H16" i="1"/>
  <c r="H132" i="1" s="1"/>
  <c r="I16" i="1"/>
  <c r="I132" i="1" s="1"/>
  <c r="J132" i="1"/>
  <c r="K132" i="1"/>
  <c r="L16" i="1"/>
  <c r="L132" i="1" s="1"/>
  <c r="M16" i="1"/>
  <c r="M132" i="1" s="1"/>
  <c r="N16" i="1"/>
  <c r="N132" i="1" s="1"/>
  <c r="O20" i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C33" i="1"/>
  <c r="D33" i="1"/>
  <c r="E33" i="1"/>
  <c r="F33" i="1"/>
  <c r="G33" i="1"/>
  <c r="H33" i="1"/>
  <c r="I33" i="1"/>
  <c r="J33" i="1"/>
  <c r="K33" i="1"/>
  <c r="L33" i="1"/>
  <c r="M33" i="1"/>
  <c r="N33" i="1"/>
  <c r="O37" i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/>
  <c r="C44" i="1"/>
  <c r="D44" i="1"/>
  <c r="E44" i="1"/>
  <c r="F44" i="1"/>
  <c r="G44" i="1"/>
  <c r="H44" i="1"/>
  <c r="I44" i="1"/>
  <c r="J44" i="1"/>
  <c r="K44" i="1"/>
  <c r="L44" i="1"/>
  <c r="M44" i="1"/>
  <c r="N44" i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C55" i="1"/>
  <c r="D55" i="1"/>
  <c r="E55" i="1"/>
  <c r="F55" i="1"/>
  <c r="G55" i="1"/>
  <c r="H55" i="1"/>
  <c r="I55" i="1"/>
  <c r="J55" i="1"/>
  <c r="K55" i="1"/>
  <c r="L55" i="1"/>
  <c r="M55" i="1"/>
  <c r="N55" i="1"/>
  <c r="O59" i="1"/>
  <c r="P59" i="1" s="1"/>
  <c r="O60" i="1"/>
  <c r="P60" i="1" s="1"/>
  <c r="O61" i="1"/>
  <c r="O62" i="1" s="1"/>
  <c r="P62" i="1" s="1"/>
  <c r="C62" i="1"/>
  <c r="D62" i="1"/>
  <c r="E62" i="1"/>
  <c r="F62" i="1"/>
  <c r="G62" i="1"/>
  <c r="H62" i="1"/>
  <c r="I62" i="1"/>
  <c r="J62" i="1"/>
  <c r="K62" i="1"/>
  <c r="L62" i="1"/>
  <c r="M62" i="1"/>
  <c r="N62" i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C75" i="1"/>
  <c r="D75" i="1"/>
  <c r="E75" i="1"/>
  <c r="G75" i="1"/>
  <c r="H75" i="1"/>
  <c r="I75" i="1"/>
  <c r="J75" i="1"/>
  <c r="K75" i="1"/>
  <c r="L75" i="1"/>
  <c r="M75" i="1"/>
  <c r="N75" i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C90" i="1"/>
  <c r="D90" i="1"/>
  <c r="E90" i="1"/>
  <c r="F90" i="1"/>
  <c r="G90" i="1"/>
  <c r="H90" i="1"/>
  <c r="I90" i="1"/>
  <c r="J90" i="1"/>
  <c r="K90" i="1"/>
  <c r="L90" i="1"/>
  <c r="M90" i="1"/>
  <c r="N90" i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4" i="1"/>
  <c r="P104" i="1" s="1"/>
  <c r="O105" i="1"/>
  <c r="P105" i="1" s="1"/>
  <c r="O106" i="1"/>
  <c r="O107" i="1"/>
  <c r="P107" i="1" s="1"/>
  <c r="O108" i="1"/>
  <c r="P108" i="1" s="1"/>
  <c r="O109" i="1"/>
  <c r="P109" i="1" s="1"/>
  <c r="O110" i="1"/>
  <c r="P110" i="1" s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5" i="1"/>
  <c r="O116" i="1"/>
  <c r="P116" i="1" s="1"/>
  <c r="O117" i="1"/>
  <c r="P117" i="1" s="1"/>
  <c r="O118" i="1"/>
  <c r="P118" i="1" s="1"/>
  <c r="O119" i="1"/>
  <c r="P119" i="1" s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4" i="1"/>
  <c r="P124" i="1" s="1"/>
  <c r="O125" i="1"/>
  <c r="P125" i="1" s="1"/>
  <c r="O126" i="1"/>
  <c r="P126" i="1" s="1"/>
  <c r="O127" i="1"/>
  <c r="P127" i="1" s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0" i="1" l="1"/>
  <c r="P120" i="1" s="1"/>
  <c r="O75" i="1"/>
  <c r="P75" i="1" s="1"/>
  <c r="O111" i="1"/>
  <c r="P111" i="1" s="1"/>
  <c r="O33" i="1"/>
  <c r="P33" i="1" s="1"/>
  <c r="P115" i="1"/>
  <c r="O55" i="1"/>
  <c r="P55" i="1" s="1"/>
  <c r="O44" i="1"/>
  <c r="P44" i="1" s="1"/>
  <c r="O100" i="1"/>
  <c r="P100" i="1" s="1"/>
  <c r="O16" i="1"/>
  <c r="P16" i="1" s="1"/>
  <c r="O90" i="1"/>
  <c r="P90" i="1" s="1"/>
  <c r="P106" i="1"/>
  <c r="P20" i="1"/>
  <c r="H133" i="1"/>
  <c r="H134" i="1" s="1"/>
  <c r="D133" i="1"/>
  <c r="D134" i="1" s="1"/>
  <c r="N133" i="1"/>
  <c r="N134" i="1" s="1"/>
  <c r="C133" i="1"/>
  <c r="C135" i="1" s="1"/>
  <c r="M133" i="1"/>
  <c r="M134" i="1" s="1"/>
  <c r="K133" i="1"/>
  <c r="K134" i="1" s="1"/>
  <c r="I133" i="1"/>
  <c r="I134" i="1" s="1"/>
  <c r="G133" i="1"/>
  <c r="G134" i="1" s="1"/>
  <c r="F133" i="1"/>
  <c r="F134" i="1" s="1"/>
  <c r="E133" i="1"/>
  <c r="E134" i="1" s="1"/>
  <c r="J133" i="1"/>
  <c r="J134" i="1" s="1"/>
  <c r="L133" i="1"/>
  <c r="L134" i="1" s="1"/>
  <c r="O132" i="1"/>
  <c r="P132" i="1" s="1"/>
  <c r="O128" i="1"/>
  <c r="P128" i="1" s="1"/>
  <c r="P61" i="1"/>
  <c r="P37" i="1"/>
  <c r="C134" i="1" l="1"/>
  <c r="O134" i="1" s="1"/>
  <c r="P134" i="1" s="1"/>
  <c r="O133" i="1"/>
  <c r="P133" i="1" s="1"/>
  <c r="D135" i="1"/>
  <c r="E135" i="1" s="1"/>
  <c r="F135" i="1" s="1"/>
  <c r="G135" i="1" s="1"/>
  <c r="H135" i="1" s="1"/>
  <c r="I135" i="1" s="1"/>
  <c r="J135" i="1" s="1"/>
  <c r="K135" i="1" s="1"/>
  <c r="L135" i="1" s="1"/>
  <c r="M135" i="1" s="1"/>
  <c r="N135" i="1" s="1"/>
  <c r="O135" i="1" l="1"/>
  <c r="P135" i="1" s="1"/>
</calcChain>
</file>

<file path=xl/comments1.xml><?xml version="1.0" encoding="utf-8"?>
<comments xmlns="http://schemas.openxmlformats.org/spreadsheetml/2006/main">
  <authors>
    <author>Jon</author>
  </authors>
  <commentList>
    <comment ref="B134" authorId="0" shapeId="0">
      <text>
        <r>
          <rPr>
            <b/>
            <sz val="8"/>
            <color rgb="FF000000"/>
            <rFont val="Tahoma"/>
            <family val="2"/>
          </rPr>
          <t>NET</t>
        </r>
        <r>
          <rPr>
            <sz val="8"/>
            <color rgb="FF000000"/>
            <rFont val="Tahoma"/>
            <family val="2"/>
          </rPr>
          <t xml:space="preserve">
Income - Expenses
</t>
        </r>
        <r>
          <rPr>
            <b/>
            <sz val="8"/>
            <color rgb="FF000000"/>
            <rFont val="Tahoma"/>
            <family val="2"/>
          </rPr>
          <t>الصافي</t>
        </r>
        <r>
          <rPr>
            <sz val="8"/>
            <color rgb="FF000000"/>
            <rFont val="Tahoma"/>
            <family val="2"/>
          </rPr>
          <t xml:space="preserve">
الدخل - المصروفات</t>
        </r>
      </text>
    </comment>
  </commentList>
</comments>
</file>

<file path=xl/sharedStrings.xml><?xml version="1.0" encoding="utf-8"?>
<sst xmlns="http://schemas.openxmlformats.org/spreadsheetml/2006/main" count="455" uniqueCount="136">
  <si>
    <t>Avg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</si>
  <si>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</si>
  <si>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</si>
  <si>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</si>
  <si>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</si>
  <si>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</si>
  <si>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</si>
  <si>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</si>
  <si>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</si>
  <si>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</si>
  <si>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</si>
  <si>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</si>
  <si>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</si>
  <si>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</si>
  <si>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MISCELLANEOUS</t>
  </si>
  <si>
    <t>SUBSCRIPTIONS</t>
  </si>
  <si>
    <t>SAVINGS</t>
  </si>
  <si>
    <t>ENTERTAINMENT</t>
  </si>
  <si>
    <t>DAILY LIVING</t>
  </si>
  <si>
    <t>CHARITY/GIFTS</t>
  </si>
  <si>
    <t>HEALTH</t>
  </si>
  <si>
    <t>TRANSPORTATION</t>
  </si>
  <si>
    <t>HOME EXPENSES</t>
  </si>
  <si>
    <t>INCOME</t>
  </si>
  <si>
    <t>[42]</t>
  </si>
  <si>
    <t>Starting Balance</t>
  </si>
  <si>
    <t>الرصيد الافتتاحي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</si>
  <si>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</si>
  <si>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</si>
  <si>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</si>
  <si>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</si>
  <si>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</si>
  <si>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</si>
  <si>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</si>
  <si>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</si>
  <si>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</si>
  <si>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</si>
  <si>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</si>
  <si>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</si>
  <si>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الإجمالي</t>
  </si>
  <si>
    <t>Total Income
إجمالي الدخل</t>
  </si>
  <si>
    <t>Total Expenses
إجمالي المصروفات</t>
  </si>
  <si>
    <t>NET
الصافي</t>
  </si>
  <si>
    <t>Projected End Balance
الرصيد النهائي المتوقع</t>
  </si>
  <si>
    <t>الدخل</t>
  </si>
  <si>
    <t>المصاريف المنزلية</t>
  </si>
  <si>
    <t>المتوسط</t>
  </si>
  <si>
    <t>المواصلات</t>
  </si>
  <si>
    <t>الصحة</t>
  </si>
  <si>
    <t>الأعمال الخيرية / الهدايا</t>
  </si>
  <si>
    <t>الترفيه</t>
  </si>
  <si>
    <t>المدخرات</t>
  </si>
  <si>
    <t>الالتزامات</t>
  </si>
  <si>
    <t>الاشتراكات</t>
  </si>
  <si>
    <t xml:space="preserve"> الخصائص المتنوعة الأخرى</t>
  </si>
  <si>
    <t>المعيشة اليومية</t>
  </si>
  <si>
    <t>State/Local Taxes
ضرائب الدولة / الضرائب المحلية</t>
  </si>
  <si>
    <t>Other
أخرى</t>
  </si>
  <si>
    <t>Interest Income
إيرادات الفوائد</t>
  </si>
  <si>
    <t>Dividends
توزيعات الأرباح</t>
  </si>
  <si>
    <t>Gifts Received 
الهدايا المستلمة</t>
  </si>
  <si>
    <t>Refunds/Reimbursements
المبالغ المعادة / السداد</t>
  </si>
  <si>
    <t>Transfer From Savings
التحويل من المدخرات</t>
  </si>
  <si>
    <t>Total INCOME
الدخل الإجمالي</t>
  </si>
  <si>
    <t>Mortgage/Rent
الرهن العقاري / الإيجار</t>
  </si>
  <si>
    <t>Home/Rental Insurance
تأمين المنزل / الإيجار</t>
  </si>
  <si>
    <t>Electricity
الكهرباء</t>
  </si>
  <si>
    <t>Gas/Oil
الغاز / النفط</t>
  </si>
  <si>
    <t>Water/Sewer/Trash
المياه / المجاري / القمامة</t>
  </si>
  <si>
    <t>Phone
الهاتف</t>
  </si>
  <si>
    <t>Cable/Satellite
الكابلات / الأقمار الصناعية</t>
  </si>
  <si>
    <t>Internet
الإنترنت</t>
  </si>
  <si>
    <t>Furnishings/Appliances
المفروشات / الأجهزة</t>
  </si>
  <si>
    <t>Lawn/Garden
الحديقة</t>
  </si>
  <si>
    <t>Maintenance/Supplies
الصيانة / اللوازم</t>
  </si>
  <si>
    <t>Improvements
التحسينات</t>
  </si>
  <si>
    <t>Total HOME EXPENSES
إجمالي المصاريف المنزلية</t>
  </si>
  <si>
    <t>Auto Insurance
التأمين على السيارات</t>
  </si>
  <si>
    <t>Fuel
الوقود</t>
  </si>
  <si>
    <t>Bus/Taxi/Train Fare
أجرة الحافلة / التاكسي / القطار</t>
  </si>
  <si>
    <t>Repairs
الإصلاحات</t>
  </si>
  <si>
    <t>Registration/License
التسجيل / الترخيص</t>
  </si>
  <si>
    <t>Total TRANSPORTATION
إجمالي المواصلات</t>
  </si>
  <si>
    <t>Health Insurance
التأمين الصحي</t>
  </si>
  <si>
    <t>Doctor/Dentist
الدكتور / طبيب الأسنان</t>
  </si>
  <si>
    <t>Medicine/Drugs
الطب / العقاقير</t>
  </si>
  <si>
    <t>Health Club Dues
رسوم النادي الصحي</t>
  </si>
  <si>
    <t>Life Insurance
التأمين على الحياة</t>
  </si>
  <si>
    <t>Veterinarian/Pet Care
طبيب بيطري / العناية بالحيوانات الأليفة</t>
  </si>
  <si>
    <t>Total HEALTH
إجمالي الصحة</t>
  </si>
  <si>
    <t>Gifts Given
الهدايا المقدمة</t>
  </si>
  <si>
    <t>Charitable Donations
التبرعات الخيرية</t>
  </si>
  <si>
    <t>Total CHARITY/GIFTS
مجموع الأعمال الخيرية / الهدايا</t>
  </si>
  <si>
    <t>Groceries
البقالة</t>
  </si>
  <si>
    <t>Personal Supplies
اللوازم الشخصية</t>
  </si>
  <si>
    <t>Clothing
الملابس</t>
  </si>
  <si>
    <t>Cleaning
التنظيف</t>
  </si>
  <si>
    <t>Education/Lessons
التعليم / الدروس</t>
  </si>
  <si>
    <t>Dining/Eating Out
تناول الطعام / الأكل بالخارج</t>
  </si>
  <si>
    <t>Salon/Barber
الصالون / الحلاّق</t>
  </si>
  <si>
    <t>Pet Food
طعام الحيوانات الاليفة</t>
  </si>
  <si>
    <t>Total DAILY LIVING
إجمالي المعيشة اليومية</t>
  </si>
  <si>
    <t>Activities
الأنشطة</t>
  </si>
  <si>
    <t>Books
الكتب</t>
  </si>
  <si>
    <t>Games
الألعاب</t>
  </si>
  <si>
    <t>Fun Stuff
الأشياء الممتعة</t>
  </si>
  <si>
    <t>Hobbies
الهوايات</t>
  </si>
  <si>
    <t>Media
وسائل الإعلام</t>
  </si>
  <si>
    <t>Outdoor Recreation
الترفيه في الخارج</t>
  </si>
  <si>
    <t>Sports
الرياضة</t>
  </si>
  <si>
    <t>Toys/Gadgets
الألعاب / الأدوات</t>
  </si>
  <si>
    <t>Vacation/Travel
الإجازة / السفر</t>
  </si>
  <si>
    <t>Total ENTERTAINMENT
إجمالي الترفيه</t>
  </si>
  <si>
    <t>Emergency Fund
الدخر الطارئ</t>
  </si>
  <si>
    <t>Car Replacement
استبدال السيارة</t>
  </si>
  <si>
    <t>Retirement Fund
صندوق التقاعد</t>
  </si>
  <si>
    <t>Investments
الاستثمارات</t>
  </si>
  <si>
    <t>Education Fund
صندوق التعليم</t>
  </si>
  <si>
    <t>Total SAVINGS
إجمالي المدخرات</t>
  </si>
  <si>
    <t>Student Loans
قروض الطلبة</t>
  </si>
  <si>
    <t>Credit Card Debt
ديون بطاقات الائتمان</t>
  </si>
  <si>
    <t>Other Loans
قروض أخرى</t>
  </si>
  <si>
    <t>Alimony/Child Support
النفقة / إعالة الطفل</t>
  </si>
  <si>
    <t>Federal Taxes
الضرائب الاتحادية</t>
  </si>
  <si>
    <t>Total OBLIGATIONS
إجمالي الالتزامات</t>
  </si>
  <si>
    <t>Streaming 
الاشتراكات المتدفقة</t>
  </si>
  <si>
    <t>TV Channels
قنوات التلفاز</t>
  </si>
  <si>
    <t>Apps 
التطبيقات</t>
  </si>
  <si>
    <t>Dues/Memberships
المستحقات / العضويات</t>
  </si>
  <si>
    <t>Total SUBSCRIPTIONS
إجمالي الاشتركات</t>
  </si>
  <si>
    <t>Bank Fees
رسوم بنكية</t>
  </si>
  <si>
    <t>Postage
رسوم البريد</t>
  </si>
  <si>
    <t>Total MISCELLANEOUS
إجمالي الخصائص المتنوعة الأخرى</t>
  </si>
  <si>
    <t>Salary
الأجور والإكراميات</t>
  </si>
  <si>
    <t>Auto Loan Payments
مدفوعات السيارة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</si>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</sst>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&quot;AED&quot;* #,##0.00_);_(&quot;AED&quot;* \(#,##0.00\);_(&quot;AED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4"/>
      <color rgb="FF3C4043"/>
      <name val="Arial"/>
      <family val="2"/>
    </font>
    <font>
      <sz val="15"/>
      <color theme="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9"/>
      <name val="Arial"/>
      <family val="2"/>
    </font>
    <font>
      <b/>
      <sz val="15"/>
      <color theme="0"/>
      <name val="Arial"/>
      <family val="2"/>
    </font>
    <font>
      <b/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3" fontId="5" fillId="5" borderId="13" xfId="0" applyNumberFormat="1" applyFont="1" applyFill="1" applyBorder="1" applyAlignment="1" applyProtection="1">
      <alignment vertical="center"/>
    </xf>
    <xf numFmtId="3" fontId="5" fillId="3" borderId="13" xfId="0" applyNumberFormat="1" applyFont="1" applyFill="1" applyBorder="1" applyAlignment="1" applyProtection="1">
      <alignment vertical="center"/>
    </xf>
    <xf numFmtId="3" fontId="5" fillId="3" borderId="11" xfId="0" applyNumberFormat="1" applyFont="1" applyFill="1" applyBorder="1" applyAlignment="1" applyProtection="1">
      <alignment vertical="center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7" fillId="2" borderId="4" xfId="0" applyFont="1" applyFill="1" applyBorder="1" applyProtection="1"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right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 shrinkToFit="1"/>
      <protection locked="0"/>
    </xf>
    <xf numFmtId="3" fontId="5" fillId="3" borderId="11" xfId="1" applyNumberFormat="1" applyFont="1" applyFill="1" applyBorder="1" applyAlignment="1" applyProtection="1">
      <alignment vertical="center"/>
      <protection locked="0"/>
    </xf>
    <xf numFmtId="3" fontId="5" fillId="3" borderId="11" xfId="0" applyNumberFormat="1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right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 shrinkToFit="1"/>
      <protection locked="0"/>
    </xf>
    <xf numFmtId="3" fontId="5" fillId="3" borderId="13" xfId="0" applyNumberFormat="1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horizontal="center" vertical="center" wrapText="1" shrinkToFit="1"/>
      <protection locked="0"/>
    </xf>
    <xf numFmtId="0" fontId="5" fillId="5" borderId="12" xfId="0" applyFont="1" applyFill="1" applyBorder="1" applyAlignment="1" applyProtection="1">
      <alignment horizontal="center" vertical="center" wrapText="1" shrinkToFit="1"/>
      <protection locked="0"/>
    </xf>
    <xf numFmtId="3" fontId="5" fillId="5" borderId="11" xfId="1" applyNumberFormat="1" applyFont="1" applyFill="1" applyBorder="1" applyAlignment="1" applyProtection="1">
      <alignment vertical="center"/>
      <protection locked="0"/>
    </xf>
    <xf numFmtId="3" fontId="5" fillId="5" borderId="11" xfId="0" applyNumberFormat="1" applyFont="1" applyFill="1" applyBorder="1" applyAlignment="1" applyProtection="1">
      <alignment vertical="center"/>
      <protection locked="0"/>
    </xf>
    <xf numFmtId="3" fontId="5" fillId="5" borderId="13" xfId="0" applyNumberFormat="1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 applyProtection="1">
      <alignment horizontal="center" vertical="center" wrapText="1" shrinkToFit="1"/>
      <protection locked="0"/>
    </xf>
    <xf numFmtId="3" fontId="7" fillId="2" borderId="0" xfId="0" applyNumberFormat="1" applyFont="1" applyFill="1" applyAlignment="1" applyProtection="1">
      <alignment vertical="center"/>
      <protection locked="0"/>
    </xf>
    <xf numFmtId="3" fontId="7" fillId="2" borderId="4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3" fontId="7" fillId="2" borderId="2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2" borderId="4" xfId="0" applyFont="1" applyFill="1" applyBorder="1" applyProtection="1">
      <protection locked="0"/>
    </xf>
    <xf numFmtId="0" fontId="10" fillId="6" borderId="11" xfId="0" applyFont="1" applyFill="1" applyBorder="1" applyAlignment="1" applyProtection="1">
      <alignment horizontal="center" vertical="center"/>
      <protection locked="0"/>
    </xf>
    <xf numFmtId="3" fontId="10" fillId="6" borderId="10" xfId="1" applyNumberFormat="1" applyFont="1" applyFill="1" applyBorder="1" applyAlignment="1" applyProtection="1">
      <alignment horizontal="center" vertical="center"/>
      <protection locked="0"/>
    </xf>
    <xf numFmtId="3" fontId="10" fillId="6" borderId="11" xfId="1" applyNumberFormat="1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 applyProtection="1">
      <alignment horizontal="right" vertical="center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5" fillId="3" borderId="9" xfId="0" applyNumberFormat="1" applyFont="1" applyFill="1" applyBorder="1" applyAlignment="1" applyProtection="1">
      <alignment vertical="center"/>
    </xf>
    <xf numFmtId="3" fontId="5" fillId="3" borderId="8" xfId="0" applyNumberFormat="1" applyFont="1" applyFill="1" applyBorder="1" applyAlignment="1" applyProtection="1">
      <alignment vertical="center"/>
    </xf>
    <xf numFmtId="3" fontId="5" fillId="5" borderId="9" xfId="0" applyNumberFormat="1" applyFont="1" applyFill="1" applyBorder="1" applyAlignment="1" applyProtection="1">
      <alignment vertical="center"/>
    </xf>
    <xf numFmtId="3" fontId="5" fillId="5" borderId="8" xfId="0" applyNumberFormat="1" applyFont="1" applyFill="1" applyBorder="1" applyAlignment="1" applyProtection="1">
      <alignment vertical="center"/>
    </xf>
    <xf numFmtId="3" fontId="5" fillId="5" borderId="11" xfId="0" applyNumberFormat="1" applyFont="1" applyFill="1" applyBorder="1" applyAlignment="1" applyProtection="1">
      <alignment vertical="center"/>
    </xf>
    <xf numFmtId="3" fontId="7" fillId="6" borderId="11" xfId="2" applyNumberFormat="1" applyFont="1" applyFill="1" applyBorder="1" applyAlignment="1" applyProtection="1">
      <alignment horizontal="right" vertical="center"/>
    </xf>
    <xf numFmtId="3" fontId="7" fillId="6" borderId="11" xfId="0" applyNumberFormat="1" applyFont="1" applyFill="1" applyBorder="1" applyAlignment="1" applyProtection="1">
      <alignment vertical="center"/>
    </xf>
    <xf numFmtId="38" fontId="7" fillId="6" borderId="11" xfId="2" applyNumberFormat="1" applyFont="1" applyFill="1" applyBorder="1" applyAlignment="1" applyProtection="1">
      <alignment horizontal="right" vertical="center"/>
    </xf>
    <xf numFmtId="0" fontId="7" fillId="6" borderId="11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3" fontId="7" fillId="0" borderId="0" xfId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4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"/>
        <scheme val="none"/>
      </font>
      <fill>
        <patternFill patternType="solid">
          <fgColor indexed="64"/>
          <bgColor rgb="FFC0000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"/>
        <scheme val="none"/>
      </font>
      <fill>
        <patternFill patternType="solid">
          <fgColor indexed="64"/>
          <bgColor rgb="FFC0000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textRotation="0" indent="0" justifyLastLine="0" readingOrder="0"/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"/>
        <scheme val="none"/>
      </font>
      <fill>
        <patternFill patternType="solid">
          <fgColor indexed="64"/>
          <bgColor rgb="FFC0000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textRotation="0" indent="0" justifyLastLine="0" readingOrder="0"/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"/>
        <scheme val="none"/>
      </font>
      <fill>
        <patternFill patternType="solid">
          <fgColor indexed="64"/>
          <bgColor rgb="FFC00000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textRotation="0" indent="0" justifyLastLine="0" readingOrder="0"/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"/>
        <scheme val="none"/>
      </font>
      <fill>
        <patternFill patternType="solid">
          <fgColor indexed="64"/>
          <bgColor rgb="FFC00000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textRotation="0" indent="0" justifyLastLine="0" readingOrder="0"/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"/>
        <scheme val="none"/>
      </font>
      <fill>
        <patternFill patternType="solid">
          <fgColor indexed="64"/>
          <bgColor rgb="FFC00000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alignment horizontal="center" textRotation="0" indent="0" justifyLastLine="0" readingOrder="0"/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"/>
        <scheme val="none"/>
      </font>
      <fill>
        <patternFill patternType="solid">
          <fgColor indexed="64"/>
          <bgColor rgb="FFC00000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textRotation="0" indent="0" justifyLastLine="0" readingOrder="0"/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"/>
        <scheme val="none"/>
      </font>
      <fill>
        <patternFill patternType="solid">
          <fgColor indexed="64"/>
          <bgColor rgb="FFC00000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textRotation="0" indent="0" justifyLastLine="0" readingOrder="0"/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"/>
        <scheme val="none"/>
      </font>
      <fill>
        <patternFill patternType="solid">
          <fgColor indexed="64"/>
          <bgColor rgb="FFC00000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textRotation="0" indent="0" justifyLastLine="0" readingOrder="0"/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"/>
        <scheme val="none"/>
      </font>
      <fill>
        <patternFill patternType="solid">
          <fgColor indexed="64"/>
          <bgColor rgb="FFC00000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textRotation="0" indent="0" justifyLastLine="0" readingOrder="0"/>
      <protection locked="0" hidden="0"/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"/>
        <scheme val="none"/>
      </font>
      <fill>
        <patternFill patternType="solid">
          <fgColor indexed="64"/>
          <bgColor theme="2" tint="-0.499984740745262"/>
        </patternFill>
      </fill>
      <alignment vertical="center" textRotation="0" wrapText="0" indent="0" justifyLastLine="0" shrinkToFit="0" readingOrder="0"/>
      <protection locked="0" hidden="0"/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b/>
        <color theme="1"/>
      </font>
    </dxf>
    <dxf>
      <font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auto="1"/>
          <bgColor theme="6" tint="-0.24994659260841701"/>
        </patternFill>
      </fill>
      <border>
        <bottom style="thin">
          <color theme="0" tint="-0.24994659260841701"/>
        </bottom>
      </border>
    </dxf>
    <dxf>
      <font>
        <color theme="1"/>
      </font>
      <border>
        <vertical/>
      </border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b/>
        <color theme="1"/>
      </font>
    </dxf>
    <dxf>
      <font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auto="1"/>
          <bgColor theme="4" tint="-0.24994659260841701"/>
        </patternFill>
      </fill>
      <border>
        <bottom style="thin">
          <color theme="0" tint="-0.24994659260841701"/>
        </bottom>
      </border>
    </dxf>
    <dxf>
      <font>
        <color theme="1"/>
      </font>
      <border>
        <vertical/>
      </border>
    </dxf>
  </dxfs>
  <tableStyles count="2" defaultTableStyle="TableStyleMedium2" defaultPivotStyle="PivotStyleLight16">
    <tableStyle name="V42_ExpenseCategory2" pivot="0" count="7">
      <tableStyleElement type="wholeTable" dxfId="407"/>
      <tableStyleElement type="headerRow" dxfId="406"/>
      <tableStyleElement type="totalRow" dxfId="405"/>
      <tableStyleElement type="firstColumn" dxfId="404"/>
      <tableStyleElement type="lastColumn" dxfId="403"/>
      <tableStyleElement type="firstColumnStripe" dxfId="402"/>
      <tableStyleElement type="secondColumnStripe" dxfId="401"/>
    </tableStyle>
    <tableStyle name="V42_IncomeCategory2" pivot="0" count="7">
      <tableStyleElement type="wholeTable" dxfId="400"/>
      <tableStyleElement type="headerRow" dxfId="399"/>
      <tableStyleElement type="totalRow" dxfId="398"/>
      <tableStyleElement type="firstColumn" dxfId="397"/>
      <tableStyleElement type="lastColumn" dxfId="396"/>
      <tableStyleElement type="firstColumnStripe" dxfId="395"/>
      <tableStyleElement type="secondColumnStripe" dxfId="39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450273</xdr:colOff>
      <xdr:row>1</xdr:row>
      <xdr:rowOff>64943</xdr:rowOff>
    </xdr:from>
    <xdr:to>
      <xdr:col>1</xdr:col>
      <xdr:colOff>2294659</xdr:colOff>
      <xdr:row>5</xdr:row>
      <xdr:rowOff>24946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898" y="271318"/>
          <a:ext cx="1844386" cy="9760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B7:P16" totalsRowCount="1" headerRowDxfId="393" dataDxfId="392" totalsRowDxfId="390" tableBorderDxfId="391" dataCellStyle="Comma">
  <tableColumns count="15">
    <tableColumn id="1" name="INCOME" totalsRowLabel="Total INCOME_x000a_الدخل الإجمالي" dataDxfId="389" totalsRowDxfId="388"/>
    <tableColumn id="2" name="JAN" totalsRowFunction="sum" dataDxfId="387" totalsRowDxfId="386" dataCellStyle="Comma"/>
    <tableColumn id="3" name="FEB" totalsRowFunction="sum" dataDxfId="385" totalsRowDxfId="384" dataCellStyle="Comma"/>
    <tableColumn id="4" name="MAR" totalsRowFunction="sum" dataDxfId="383" totalsRowDxfId="382" dataCellStyle="Comma"/>
    <tableColumn id="5" name="APR" totalsRowFunction="sum" dataDxfId="381" totalsRowDxfId="380" dataCellStyle="Comma"/>
    <tableColumn id="6" name="MAY" totalsRowFunction="sum" dataDxfId="379" totalsRowDxfId="378" dataCellStyle="Comma"/>
    <tableColumn id="7" name="JUN" totalsRowFunction="sum" dataDxfId="377" totalsRowDxfId="376" dataCellStyle="Comma"/>
    <tableColumn id="8" name="JUL" totalsRowFunction="sum" dataDxfId="375" totalsRowDxfId="374" dataCellStyle="Comma"/>
    <tableColumn id="9" name="AUG" totalsRowFunction="sum" dataDxfId="373" totalsRowDxfId="372" dataCellStyle="Comma"/>
    <tableColumn id="10" name="SEP" totalsRowFunction="sum" dataDxfId="371" totalsRowDxfId="370" dataCellStyle="Comma"/>
    <tableColumn id="11" name="OCT" totalsRowFunction="sum" dataDxfId="369" totalsRowDxfId="368" dataCellStyle="Comma"/>
    <tableColumn id="12" name="NOV" totalsRowFunction="sum" dataDxfId="367" totalsRowDxfId="366" dataCellStyle="Comma"/>
    <tableColumn id="13" name="DEC" totalsRowFunction="sum" dataDxfId="365" totalsRowDxfId="364" dataCellStyle="Comma"/>
    <tableColumn id="14" name="Total" totalsRowFunction="sum" dataDxfId="363" totalsRowDxfId="362">
      <calculatedColumnFormula>SUM(C8:N8)</calculatedColumnFormula>
    </tableColumn>
    <tableColumn id="15" name="Avg" totalsRowFunction="custom" dataDxfId="361" totalsRowDxfId="360">
      <calculatedColumnFormula>O8/COLUMNS(C8:N8)</calculatedColumnFormula>
      <totalsRowFormula>Table2[[#Totals],[Total]]/COLUMNS(Table2[[#Totals],[JAN]:[DEC]])</totalsRowFormula>
    </tableColumn>
  </tableColumns>
  <tableStyleInfo name="V42_IncomeCategory2" showFirstColumn="1" showLastColumn="0" showRowStripes="0" showColumnStripes="1"/>
</table>
</file>

<file path=xl/tables/table10.xml><?xml version="1.0" encoding="utf-8"?>
<table xmlns="http://schemas.openxmlformats.org/spreadsheetml/2006/main" id="10" name="Table11" displayName="Table11" ref="B113:P120" totalsRowCount="1" headerRowDxfId="71" dataDxfId="69" totalsRowDxfId="67" headerRowBorderDxfId="70" tableBorderDxfId="68" totalsRowBorderDxfId="66">
  <tableColumns count="15">
    <tableColumn id="1" name="SUBSCRIPTIONS" totalsRowLabel="Total SUBSCRIPTIONS_x000a_إجمالي الاشتركات" dataDxfId="65" totalsRowDxfId="64"/>
    <tableColumn id="2" name="JAN" totalsRowFunction="sum" dataDxfId="63" totalsRowDxfId="62"/>
    <tableColumn id="3" name="FEB" totalsRowFunction="sum" dataDxfId="61" totalsRowDxfId="60"/>
    <tableColumn id="4" name="MAR" totalsRowFunction="sum" dataDxfId="59" totalsRowDxfId="58"/>
    <tableColumn id="5" name="APR" totalsRowFunction="sum" dataDxfId="57" totalsRowDxfId="56"/>
    <tableColumn id="6" name="MAY" totalsRowFunction="sum" dataDxfId="55" totalsRowDxfId="54"/>
    <tableColumn id="7" name="JUN" totalsRowFunction="sum" dataDxfId="53" totalsRowDxfId="52"/>
    <tableColumn id="8" name="JUL" totalsRowFunction="sum" dataDxfId="51" totalsRowDxfId="50"/>
    <tableColumn id="9" name="AUG" totalsRowFunction="sum" dataDxfId="49" totalsRowDxfId="48"/>
    <tableColumn id="10" name="SEP" totalsRowFunction="sum" dataDxfId="47" totalsRowDxfId="46"/>
    <tableColumn id="11" name="OCT" totalsRowFunction="sum" dataDxfId="45" totalsRowDxfId="44"/>
    <tableColumn id="12" name="NOV" totalsRowFunction="sum" dataDxfId="43" totalsRowDxfId="42"/>
    <tableColumn id="13" name="DEC" totalsRowFunction="sum" dataDxfId="41" totalsRowDxfId="40"/>
    <tableColumn id="14" name="Total" totalsRowFunction="sum" dataDxfId="39" totalsRowDxfId="38">
      <calculatedColumnFormula>SUM(C114:N114)</calculatedColumnFormula>
    </tableColumn>
    <tableColumn id="15" name="Avg" totalsRowFunction="custom" dataDxfId="37" totalsRowDxfId="36">
      <calculatedColumnFormula>O114/COLUMNS(C114:N114)</calculatedColumnFormula>
      <totalsRowFormula>Table11[[#Totals],[Total]]/COLUMNS(Table11[[#Totals],[JAN]:[DEC]])</totalsRowFormula>
    </tableColumn>
  </tableColumns>
  <tableStyleInfo name="V42_ExpenseCategory2" showFirstColumn="1" showLastColumn="0" showRowStripes="0" showColumnStripes="1"/>
</table>
</file>

<file path=xl/tables/table11.xml><?xml version="1.0" encoding="utf-8"?>
<table xmlns="http://schemas.openxmlformats.org/spreadsheetml/2006/main" id="11" name="Table12" displayName="Table12" ref="B122:P128" totalsRowCount="1" headerRowDxfId="35" dataDxfId="33" totalsRowDxfId="31" headerRowBorderDxfId="34" tableBorderDxfId="32" totalsRowBorderDxfId="30">
  <tableColumns count="15">
    <tableColumn id="1" name="MISCELLANEOUS" totalsRowLabel="Total MISCELLANEOUS_x000a_إجمالي الخصائص المتنوعة الأخرى" dataDxfId="29" totalsRowDxfId="28"/>
    <tableColumn id="2" name="JAN" totalsRowFunction="sum" dataDxfId="27" totalsRowDxfId="26"/>
    <tableColumn id="3" name="FEB" totalsRowFunction="sum" dataDxfId="25" totalsRowDxfId="24"/>
    <tableColumn id="4" name="MAR" totalsRowFunction="sum" dataDxfId="23" totalsRowDxfId="22"/>
    <tableColumn id="5" name="APR" totalsRowFunction="sum" dataDxfId="21" totalsRowDxfId="20"/>
    <tableColumn id="6" name="MAY" totalsRowFunction="sum" dataDxfId="19" totalsRowDxfId="18"/>
    <tableColumn id="7" name="JUN" totalsRowFunction="sum" dataDxfId="17" totalsRowDxfId="16"/>
    <tableColumn id="8" name="JUL" totalsRowFunction="sum" dataDxfId="15" totalsRowDxfId="14"/>
    <tableColumn id="9" name="AUG" totalsRowFunction="sum" dataDxfId="13" totalsRowDxfId="12"/>
    <tableColumn id="10" name="SEP" totalsRowFunction="sum" dataDxfId="11" totalsRowDxfId="10"/>
    <tableColumn id="11" name="OCT" totalsRowFunction="sum" dataDxfId="9" totalsRowDxfId="8"/>
    <tableColumn id="12" name="NOV" totalsRowFunction="sum" dataDxfId="7" totalsRowDxfId="6"/>
    <tableColumn id="13" name="DEC" totalsRowFunction="sum" dataDxfId="5" totalsRowDxfId="4"/>
    <tableColumn id="14" name="Total" totalsRowFunction="sum" dataDxfId="3" totalsRowDxfId="2">
      <calculatedColumnFormula>SUM(C123:N123)</calculatedColumnFormula>
    </tableColumn>
    <tableColumn id="15" name="Avg" totalsRowFunction="custom" dataDxfId="1" totalsRowDxfId="0">
      <calculatedColumnFormula>O123/COLUMNS(C123:N123)</calculatedColumnFormula>
      <totalsRowFormula>Table12[[#Totals],[Total]]/COLUMNS(Table12[[#Totals],[JAN]:[DEC]])</totalsRowFormula>
    </tableColumn>
  </tableColumns>
  <tableStyleInfo name="V42_ExpenseCategory2" showFirstColumn="1" showLastColumn="0" showRowStripes="0" showColumnStripes="1"/>
</table>
</file>

<file path=xl/tables/table2.xml><?xml version="1.0" encoding="utf-8"?>
<table xmlns="http://schemas.openxmlformats.org/spreadsheetml/2006/main" id="2" name="Table3" displayName="Table3" ref="B18:P33" totalsRowCount="1" headerRowDxfId="359" dataDxfId="357" totalsRowDxfId="355" headerRowBorderDxfId="358" tableBorderDxfId="356" totalsRowBorderDxfId="354" dataCellStyle="Comma">
  <tableColumns count="15">
    <tableColumn id="1" name="HOME EXPENSES" totalsRowLabel="Total HOME EXPENSES_x000a_إجمالي المصاريف المنزلية" dataDxfId="353" totalsRowDxfId="352"/>
    <tableColumn id="2" name="JAN" totalsRowFunction="sum" dataDxfId="351" totalsRowDxfId="350" dataCellStyle="Comma"/>
    <tableColumn id="3" name="FEB" totalsRowFunction="sum" dataDxfId="349" totalsRowDxfId="348" dataCellStyle="Comma"/>
    <tableColumn id="4" name="MAR" totalsRowFunction="sum" dataDxfId="347" totalsRowDxfId="346" dataCellStyle="Comma"/>
    <tableColumn id="5" name="APR" totalsRowFunction="sum" dataDxfId="345" totalsRowDxfId="344" dataCellStyle="Comma"/>
    <tableColumn id="6" name="MAY" totalsRowFunction="sum" dataDxfId="343" totalsRowDxfId="342" dataCellStyle="Comma"/>
    <tableColumn id="7" name="JUN" totalsRowFunction="sum" dataDxfId="341" totalsRowDxfId="340" dataCellStyle="Comma"/>
    <tableColumn id="8" name="JUL" totalsRowFunction="sum" dataDxfId="339" totalsRowDxfId="338" dataCellStyle="Comma"/>
    <tableColumn id="9" name="AUG" totalsRowFunction="sum" dataDxfId="337" totalsRowDxfId="336" dataCellStyle="Comma"/>
    <tableColumn id="10" name="SEP" totalsRowFunction="sum" dataDxfId="335" totalsRowDxfId="334" dataCellStyle="Comma"/>
    <tableColumn id="11" name="OCT" totalsRowFunction="sum" dataDxfId="333" totalsRowDxfId="332" dataCellStyle="Comma"/>
    <tableColumn id="12" name="NOV" totalsRowFunction="sum" dataDxfId="331" totalsRowDxfId="330" dataCellStyle="Comma"/>
    <tableColumn id="13" name="DEC" totalsRowFunction="sum" dataDxfId="329" totalsRowDxfId="328" dataCellStyle="Comma"/>
    <tableColumn id="14" name="Total" totalsRowFunction="sum" dataDxfId="327" totalsRowDxfId="326">
      <calculatedColumnFormula>SUM(C19:N19)</calculatedColumnFormula>
    </tableColumn>
    <tableColumn id="15" name="Avg" totalsRowFunction="custom" dataDxfId="325" totalsRowDxfId="324">
      <calculatedColumnFormula>O19/COLUMNS(C19:N19)</calculatedColumnFormula>
      <totalsRowFormula>Table3[[#Totals],[Total]]/COLUMNS(Table3[[#Totals],[JAN]:[DEC]])</totalsRowFormula>
    </tableColumn>
  </tableColumns>
  <tableStyleInfo name="V42_ExpenseCategory2" showFirstColumn="1" showLastColumn="0" showRowStripes="0" showColumnStripes="1"/>
</table>
</file>

<file path=xl/tables/table3.xml><?xml version="1.0" encoding="utf-8"?>
<table xmlns="http://schemas.openxmlformats.org/spreadsheetml/2006/main" id="3" name="Table4" displayName="Table4" ref="B35:P44" totalsRowCount="1" headerRowDxfId="323" dataDxfId="321" totalsRowDxfId="319" headerRowBorderDxfId="322" tableBorderDxfId="320" totalsRowBorderDxfId="318" dataCellStyle="Comma">
  <tableColumns count="15">
    <tableColumn id="1" name="TRANSPORTATION" totalsRowLabel="Total TRANSPORTATION_x000a_إجمالي المواصلات" dataDxfId="317" totalsRowDxfId="316"/>
    <tableColumn id="2" name="JAN" totalsRowFunction="sum" dataDxfId="315" totalsRowDxfId="314" dataCellStyle="Comma"/>
    <tableColumn id="3" name="FEB" totalsRowFunction="sum" dataDxfId="313" totalsRowDxfId="312" dataCellStyle="Comma"/>
    <tableColumn id="4" name="MAR" totalsRowFunction="sum" dataDxfId="311" totalsRowDxfId="310" dataCellStyle="Comma"/>
    <tableColumn id="5" name="APR" totalsRowFunction="sum" dataDxfId="309" totalsRowDxfId="308" dataCellStyle="Comma"/>
    <tableColumn id="6" name="MAY" totalsRowFunction="sum" dataDxfId="307" totalsRowDxfId="306" dataCellStyle="Comma"/>
    <tableColumn id="7" name="JUN" totalsRowFunction="sum" dataDxfId="305" totalsRowDxfId="304" dataCellStyle="Comma"/>
    <tableColumn id="8" name="JUL" totalsRowFunction="sum" dataDxfId="303" totalsRowDxfId="302" dataCellStyle="Comma"/>
    <tableColumn id="9" name="AUG" totalsRowFunction="sum" dataDxfId="301" totalsRowDxfId="300" dataCellStyle="Comma"/>
    <tableColumn id="10" name="SEP" totalsRowFunction="sum" dataDxfId="299" totalsRowDxfId="298" dataCellStyle="Comma"/>
    <tableColumn id="11" name="OCT" totalsRowFunction="sum" dataDxfId="297" totalsRowDxfId="296" dataCellStyle="Comma"/>
    <tableColumn id="12" name="NOV" totalsRowFunction="sum" dataDxfId="295" totalsRowDxfId="294" dataCellStyle="Comma"/>
    <tableColumn id="13" name="DEC" totalsRowFunction="sum" dataDxfId="293" totalsRowDxfId="292" dataCellStyle="Comma"/>
    <tableColumn id="14" name="Total" totalsRowFunction="sum" dataDxfId="291" totalsRowDxfId="290">
      <calculatedColumnFormula>SUM(C36:N36)</calculatedColumnFormula>
    </tableColumn>
    <tableColumn id="15" name="Avg" totalsRowFunction="custom" dataDxfId="289" totalsRowDxfId="288">
      <calculatedColumnFormula>O36/COLUMNS(C36:N36)</calculatedColumnFormula>
      <totalsRowFormula>Table4[[#Totals],[Total]]/COLUMNS(Table4[[#Totals],[JAN]:[DEC]])</totalsRowFormula>
    </tableColumn>
  </tableColumns>
  <tableStyleInfo name="V42_ExpenseCategory2" showFirstColumn="1" showLastColumn="0" showRowStripes="0" showColumnStripes="1"/>
</table>
</file>

<file path=xl/tables/table4.xml><?xml version="1.0" encoding="utf-8"?>
<table xmlns="http://schemas.openxmlformats.org/spreadsheetml/2006/main" id="4" name="Table5" displayName="Table5" ref="B46:P55" totalsRowCount="1" headerRowDxfId="287" dataDxfId="285" totalsRowDxfId="283" headerRowBorderDxfId="286" tableBorderDxfId="284" totalsRowBorderDxfId="282" dataCellStyle="Comma">
  <tableColumns count="15">
    <tableColumn id="1" name="HEALTH" totalsRowLabel="Total HEALTH_x000a_إجمالي الصحة" dataDxfId="281" totalsRowDxfId="280"/>
    <tableColumn id="2" name="JAN" totalsRowFunction="sum" dataDxfId="279" totalsRowDxfId="278" dataCellStyle="Comma"/>
    <tableColumn id="3" name="FEB" totalsRowFunction="sum" dataDxfId="277" totalsRowDxfId="276" dataCellStyle="Comma"/>
    <tableColumn id="4" name="MAR" totalsRowFunction="sum" dataDxfId="275" totalsRowDxfId="274" dataCellStyle="Comma"/>
    <tableColumn id="5" name="APR" totalsRowFunction="sum" dataDxfId="273" totalsRowDxfId="272" dataCellStyle="Comma"/>
    <tableColumn id="6" name="MAY" totalsRowFunction="sum" dataDxfId="271" totalsRowDxfId="270" dataCellStyle="Comma"/>
    <tableColumn id="7" name="JUN" totalsRowFunction="sum" dataDxfId="269" totalsRowDxfId="268" dataCellStyle="Comma"/>
    <tableColumn id="8" name="JUL" totalsRowFunction="sum" dataDxfId="267" totalsRowDxfId="266" dataCellStyle="Comma"/>
    <tableColumn id="9" name="AUG" totalsRowFunction="sum" dataDxfId="265" totalsRowDxfId="264" dataCellStyle="Comma"/>
    <tableColumn id="10" name="SEP" totalsRowFunction="sum" dataDxfId="263" totalsRowDxfId="262" dataCellStyle="Comma"/>
    <tableColumn id="11" name="OCT" totalsRowFunction="sum" dataDxfId="261" totalsRowDxfId="260" dataCellStyle="Comma"/>
    <tableColumn id="12" name="NOV" totalsRowFunction="sum" dataDxfId="259" totalsRowDxfId="258" dataCellStyle="Comma"/>
    <tableColumn id="13" name="DEC" totalsRowFunction="sum" dataDxfId="257" totalsRowDxfId="256" dataCellStyle="Comma"/>
    <tableColumn id="14" name="Total" totalsRowFunction="sum" dataDxfId="255" totalsRowDxfId="254">
      <calculatedColumnFormula>SUM(C47:N47)</calculatedColumnFormula>
    </tableColumn>
    <tableColumn id="15" name="Avg" totalsRowFunction="custom" dataDxfId="253" totalsRowDxfId="252">
      <calculatedColumnFormula>O47/COLUMNS(C47:N47)</calculatedColumnFormula>
      <totalsRowFormula>Table5[[#Totals],[Total]]/COLUMNS(Table5[[#Totals],[JAN]:[DEC]])</totalsRowFormula>
    </tableColumn>
  </tableColumns>
  <tableStyleInfo name="V42_ExpenseCategory2" showFirstColumn="1" showLastColumn="0" showRowStripes="0" showColumnStripes="1"/>
</table>
</file>

<file path=xl/tables/table5.xml><?xml version="1.0" encoding="utf-8"?>
<table xmlns="http://schemas.openxmlformats.org/spreadsheetml/2006/main" id="5" name="Table6" displayName="Table6" ref="B57:P62" totalsRowCount="1" headerRowDxfId="251" dataDxfId="249" totalsRowDxfId="247" headerRowBorderDxfId="250" tableBorderDxfId="248" totalsRowBorderDxfId="246">
  <tableColumns count="15">
    <tableColumn id="1" name="CHARITY/GIFTS" totalsRowLabel="Total CHARITY/GIFTS_x000a_مجموع الأعمال الخيرية / الهدايا" dataDxfId="245" totalsRowDxfId="244"/>
    <tableColumn id="2" name="JAN" totalsRowFunction="sum" dataDxfId="243" totalsRowDxfId="242"/>
    <tableColumn id="3" name="FEB" totalsRowFunction="sum" dataDxfId="241" totalsRowDxfId="240"/>
    <tableColumn id="4" name="MAR" totalsRowFunction="sum" dataDxfId="239" totalsRowDxfId="238"/>
    <tableColumn id="5" name="APR" totalsRowFunction="sum" dataDxfId="237" totalsRowDxfId="236"/>
    <tableColumn id="6" name="MAY" totalsRowFunction="sum" dataDxfId="235" totalsRowDxfId="234"/>
    <tableColumn id="7" name="JUN" totalsRowFunction="sum" dataDxfId="233" totalsRowDxfId="232"/>
    <tableColumn id="8" name="JUL" totalsRowFunction="sum" dataDxfId="231" totalsRowDxfId="230"/>
    <tableColumn id="9" name="AUG" totalsRowFunction="sum" dataDxfId="229" totalsRowDxfId="228"/>
    <tableColumn id="10" name="SEP" totalsRowFunction="sum" dataDxfId="227" totalsRowDxfId="226"/>
    <tableColumn id="11" name="OCT" totalsRowFunction="sum" dataDxfId="225" totalsRowDxfId="224"/>
    <tableColumn id="12" name="NOV" totalsRowFunction="sum" dataDxfId="223" totalsRowDxfId="222"/>
    <tableColumn id="13" name="DEC" totalsRowFunction="sum" dataDxfId="221" totalsRowDxfId="220"/>
    <tableColumn id="14" name="Total" totalsRowFunction="sum" dataDxfId="219" totalsRowDxfId="218">
      <calculatedColumnFormula>SUM(C58:N58)</calculatedColumnFormula>
    </tableColumn>
    <tableColumn id="15" name="Avg" totalsRowFunction="custom" dataDxfId="217" totalsRowDxfId="216">
      <calculatedColumnFormula>O58/COLUMNS(C58:N58)</calculatedColumnFormula>
      <totalsRowFormula>Table6[[#Totals],[Total]]/COLUMNS(Table6[[#Totals],[JAN]:[DEC]])</totalsRowFormula>
    </tableColumn>
  </tableColumns>
  <tableStyleInfo name="V42_ExpenseCategory2" showFirstColumn="1" showLastColumn="0" showRowStripes="0" showColumnStripes="1"/>
</table>
</file>

<file path=xl/tables/table6.xml><?xml version="1.0" encoding="utf-8"?>
<table xmlns="http://schemas.openxmlformats.org/spreadsheetml/2006/main" id="6" name="Table7" displayName="Table7" ref="B64:P75" totalsRowCount="1" headerRowDxfId="215" dataDxfId="213" totalsRowDxfId="211" headerRowBorderDxfId="214" tableBorderDxfId="212" totalsRowBorderDxfId="210" dataCellStyle="Comma">
  <tableColumns count="15">
    <tableColumn id="1" name="DAILY LIVING" totalsRowLabel="Total DAILY LIVING_x000a_إجمالي المعيشة اليومية" dataDxfId="209" totalsRowDxfId="208"/>
    <tableColumn id="2" name="JAN" totalsRowFunction="sum" dataDxfId="207" totalsRowDxfId="206" dataCellStyle="Comma"/>
    <tableColumn id="3" name="FEB" totalsRowFunction="sum" dataDxfId="205" totalsRowDxfId="204" dataCellStyle="Comma"/>
    <tableColumn id="4" name="MAR" totalsRowFunction="sum" dataDxfId="203" totalsRowDxfId="202" dataCellStyle="Comma"/>
    <tableColumn id="5" name="APR" totalsRowFunction="sum" dataDxfId="201" totalsRowDxfId="200" dataCellStyle="Comma"/>
    <tableColumn id="6" name="MAY" totalsRowFunction="sum" dataDxfId="199" totalsRowDxfId="198" dataCellStyle="Comma"/>
    <tableColumn id="7" name="JUN" totalsRowFunction="sum" dataDxfId="197" totalsRowDxfId="196" dataCellStyle="Comma"/>
    <tableColumn id="8" name="JUL" totalsRowFunction="sum" dataDxfId="195" totalsRowDxfId="194" dataCellStyle="Comma"/>
    <tableColumn id="9" name="AUG" totalsRowFunction="sum" dataDxfId="193" totalsRowDxfId="192" dataCellStyle="Comma"/>
    <tableColumn id="10" name="SEP" totalsRowFunction="sum" dataDxfId="191" totalsRowDxfId="190" dataCellStyle="Comma"/>
    <tableColumn id="11" name="OCT" totalsRowFunction="sum" dataDxfId="189" totalsRowDxfId="188" dataCellStyle="Comma"/>
    <tableColumn id="12" name="NOV" totalsRowFunction="sum" dataDxfId="187" totalsRowDxfId="186" dataCellStyle="Comma"/>
    <tableColumn id="13" name="DEC" totalsRowFunction="sum" dataDxfId="185" totalsRowDxfId="184" dataCellStyle="Comma"/>
    <tableColumn id="14" name="Total" totalsRowFunction="sum" dataDxfId="183" totalsRowDxfId="182">
      <calculatedColumnFormula>SUM(C65:N65)</calculatedColumnFormula>
    </tableColumn>
    <tableColumn id="15" name="Avg" totalsRowFunction="custom" dataDxfId="181" totalsRowDxfId="180">
      <calculatedColumnFormula>O65/COLUMNS(C65:N65)</calculatedColumnFormula>
      <totalsRowFormula>Table7[[#Totals],[Total]]/COLUMNS(Table7[[#Totals],[JAN]:[DEC]])</totalsRowFormula>
    </tableColumn>
  </tableColumns>
  <tableStyleInfo name="V42_ExpenseCategory2" showFirstColumn="1" showLastColumn="0" showRowStripes="0" showColumnStripes="1"/>
</table>
</file>

<file path=xl/tables/table7.xml><?xml version="1.0" encoding="utf-8"?>
<table xmlns="http://schemas.openxmlformats.org/spreadsheetml/2006/main" id="7" name="Table8" displayName="Table8" ref="B77:P90" totalsRowCount="1" headerRowDxfId="179" dataDxfId="177" totalsRowDxfId="175" headerRowBorderDxfId="178" tableBorderDxfId="176" totalsRowBorderDxfId="174" dataCellStyle="Comma">
  <tableColumns count="15">
    <tableColumn id="1" name="ENTERTAINMENT" totalsRowLabel="Total ENTERTAINMENT_x000a_إجمالي الترفيه" dataDxfId="173" totalsRowDxfId="172"/>
    <tableColumn id="2" name="JAN" totalsRowFunction="sum" dataDxfId="171" totalsRowDxfId="170" dataCellStyle="Comma"/>
    <tableColumn id="3" name="FEB" totalsRowFunction="sum" dataDxfId="169" totalsRowDxfId="168" dataCellStyle="Comma"/>
    <tableColumn id="4" name="MAR" totalsRowFunction="sum" dataDxfId="167" totalsRowDxfId="166" dataCellStyle="Comma"/>
    <tableColumn id="5" name="APR" totalsRowFunction="sum" dataDxfId="165" totalsRowDxfId="164" dataCellStyle="Comma"/>
    <tableColumn id="6" name="MAY" totalsRowFunction="sum" dataDxfId="163" totalsRowDxfId="162" dataCellStyle="Comma"/>
    <tableColumn id="7" name="JUN" totalsRowFunction="sum" dataDxfId="161" totalsRowDxfId="160" dataCellStyle="Comma"/>
    <tableColumn id="8" name="JUL" totalsRowFunction="sum" dataDxfId="159" totalsRowDxfId="158" dataCellStyle="Comma"/>
    <tableColumn id="9" name="AUG" totalsRowFunction="sum" dataDxfId="157" totalsRowDxfId="156" dataCellStyle="Comma"/>
    <tableColumn id="10" name="SEP" totalsRowFunction="sum" dataDxfId="155" totalsRowDxfId="154" dataCellStyle="Comma"/>
    <tableColumn id="11" name="OCT" totalsRowFunction="sum" dataDxfId="153" totalsRowDxfId="152" dataCellStyle="Comma"/>
    <tableColumn id="12" name="NOV" totalsRowFunction="sum" dataDxfId="151" totalsRowDxfId="150" dataCellStyle="Comma"/>
    <tableColumn id="13" name="DEC" totalsRowFunction="sum" dataDxfId="149" totalsRowDxfId="148" dataCellStyle="Comma"/>
    <tableColumn id="14" name="Total" totalsRowFunction="sum" dataDxfId="147" totalsRowDxfId="146">
      <calculatedColumnFormula>SUM(C78:N78)</calculatedColumnFormula>
    </tableColumn>
    <tableColumn id="15" name="Avg" totalsRowFunction="custom" dataDxfId="145" totalsRowDxfId="144">
      <calculatedColumnFormula>O78/COLUMNS(C78:N78)</calculatedColumnFormula>
      <totalsRowFormula>Table8[[#Totals],[Total]]/COLUMNS(Table8[[#Totals],[JAN]:[DEC]])</totalsRowFormula>
    </tableColumn>
  </tableColumns>
  <tableStyleInfo name="V42_ExpenseCategory2" showFirstColumn="1" showLastColumn="0" showRowStripes="0" showColumnStripes="1"/>
</table>
</file>

<file path=xl/tables/table8.xml><?xml version="1.0" encoding="utf-8"?>
<table xmlns="http://schemas.openxmlformats.org/spreadsheetml/2006/main" id="8" name="Table9" displayName="Table9" ref="B92:P100" totalsRowCount="1" headerRowDxfId="143" dataDxfId="141" totalsRowDxfId="139" headerRowBorderDxfId="142" tableBorderDxfId="140" totalsRowBorderDxfId="138" dataCellStyle="Comma">
  <tableColumns count="15">
    <tableColumn id="1" name="SAVINGS" totalsRowLabel="Total SAVINGS_x000a_إجمالي المدخرات" dataDxfId="137" totalsRowDxfId="136"/>
    <tableColumn id="2" name="JAN" totalsRowFunction="sum" dataDxfId="135" totalsRowDxfId="134" dataCellStyle="Comma"/>
    <tableColumn id="3" name="FEB" totalsRowFunction="sum" dataDxfId="133" totalsRowDxfId="132" dataCellStyle="Comma"/>
    <tableColumn id="4" name="MAR" totalsRowFunction="sum" dataDxfId="131" totalsRowDxfId="130" dataCellStyle="Comma"/>
    <tableColumn id="5" name="APR" totalsRowFunction="sum" dataDxfId="129" totalsRowDxfId="128" dataCellStyle="Comma"/>
    <tableColumn id="6" name="MAY" totalsRowFunction="sum" dataDxfId="127" totalsRowDxfId="126" dataCellStyle="Comma"/>
    <tableColumn id="7" name="JUN" totalsRowFunction="sum" dataDxfId="125" totalsRowDxfId="124" dataCellStyle="Comma"/>
    <tableColumn id="8" name="JUL" totalsRowFunction="sum" dataDxfId="123" totalsRowDxfId="122" dataCellStyle="Comma"/>
    <tableColumn id="9" name="AUG" totalsRowFunction="sum" dataDxfId="121" totalsRowDxfId="120" dataCellStyle="Comma"/>
    <tableColumn id="10" name="SEP" totalsRowFunction="sum" dataDxfId="119" totalsRowDxfId="118" dataCellStyle="Comma"/>
    <tableColumn id="11" name="OCT" totalsRowFunction="sum" dataDxfId="117" totalsRowDxfId="116" dataCellStyle="Comma"/>
    <tableColumn id="12" name="NOV" totalsRowFunction="sum" dataDxfId="115" totalsRowDxfId="114" dataCellStyle="Comma"/>
    <tableColumn id="13" name="DEC" totalsRowFunction="sum" dataDxfId="113" totalsRowDxfId="112" dataCellStyle="Comma"/>
    <tableColumn id="14" name="Total" totalsRowFunction="sum" dataDxfId="111" totalsRowDxfId="110">
      <calculatedColumnFormula>SUM(C93:N93)</calculatedColumnFormula>
    </tableColumn>
    <tableColumn id="15" name="Avg" totalsRowFunction="custom" dataDxfId="109" totalsRowDxfId="108">
      <calculatedColumnFormula>O93/COLUMNS(C93:N93)</calculatedColumnFormula>
      <totalsRowFormula>Table9[[#Totals],[Total]]/COLUMNS(Table9[[#Totals],[JAN]:[DEC]])</totalsRowFormula>
    </tableColumn>
  </tableColumns>
  <tableStyleInfo name="V42_ExpenseCategory2" showFirstColumn="1" showLastColumn="0" showRowStripes="0" showColumnStripes="1"/>
</table>
</file>

<file path=xl/tables/table9.xml><?xml version="1.0" encoding="utf-8"?>
<table xmlns="http://schemas.openxmlformats.org/spreadsheetml/2006/main" id="9" name="Table10" displayName="Table10" ref="B102:P111" totalsRowCount="1" headerRowDxfId="107" dataDxfId="105" totalsRowDxfId="103" headerRowBorderDxfId="106" tableBorderDxfId="104" totalsRowBorderDxfId="102" dataCellStyle="Comma">
  <tableColumns count="15">
    <tableColumn id="1" name="Loans" totalsRowLabel="Total OBLIGATIONS_x000a_إجمالي الالتزامات" dataDxfId="101" totalsRowDxfId="100"/>
    <tableColumn id="2" name="JAN" totalsRowFunction="sum" dataDxfId="99" totalsRowDxfId="98" dataCellStyle="Comma"/>
    <tableColumn id="3" name="FEB" totalsRowFunction="sum" dataDxfId="97" totalsRowDxfId="96" dataCellStyle="Comma"/>
    <tableColumn id="4" name="MAR" totalsRowFunction="sum" dataDxfId="95" totalsRowDxfId="94" dataCellStyle="Comma"/>
    <tableColumn id="5" name="APR" totalsRowFunction="sum" dataDxfId="93" totalsRowDxfId="92" dataCellStyle="Comma"/>
    <tableColumn id="6" name="MAY" totalsRowFunction="sum" dataDxfId="91" totalsRowDxfId="90" dataCellStyle="Comma"/>
    <tableColumn id="7" name="JUN" totalsRowFunction="sum" dataDxfId="89" totalsRowDxfId="88" dataCellStyle="Comma"/>
    <tableColumn id="8" name="JUL" totalsRowFunction="sum" dataDxfId="87" totalsRowDxfId="86" dataCellStyle="Comma"/>
    <tableColumn id="9" name="AUG" totalsRowFunction="sum" dataDxfId="85" totalsRowDxfId="84" dataCellStyle="Comma"/>
    <tableColumn id="10" name="SEP" totalsRowFunction="sum" dataDxfId="83" totalsRowDxfId="82" dataCellStyle="Comma"/>
    <tableColumn id="11" name="OCT" totalsRowFunction="sum" dataDxfId="81" totalsRowDxfId="80" dataCellStyle="Comma"/>
    <tableColumn id="12" name="NOV" totalsRowFunction="sum" dataDxfId="79" totalsRowDxfId="78" dataCellStyle="Comma"/>
    <tableColumn id="13" name="DEC" totalsRowFunction="sum" dataDxfId="77" totalsRowDxfId="76" dataCellStyle="Comma"/>
    <tableColumn id="14" name="Total" totalsRowFunction="sum" dataDxfId="75" totalsRowDxfId="74">
      <calculatedColumnFormula>SUM(C103:N103)</calculatedColumnFormula>
    </tableColumn>
    <tableColumn id="15" name="Avg" totalsRowFunction="custom" dataDxfId="73" totalsRowDxfId="72">
      <calculatedColumnFormula>O103/COLUMNS(C103:N103)</calculatedColumnFormula>
      <totalsRowFormula>Table10[[#Totals],[Total]]/COLUMNS(Table10[[#Totals],[JAN]:[DEC]])</totalsRowFormula>
    </tableColumn>
  </tableColumns>
  <tableStyleInfo name="V42_ExpenseCategory2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5" Type="http://schemas.openxmlformats.org/officeDocument/2006/relationships/comments" Target="../comments1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A141"/>
  <sheetViews>
    <sheetView showGridLines="0" tabSelected="1" zoomScale="60" zoomScaleNormal="60" workbookViewId="0">
      <selection activeCell="I15" sqref="I15"/>
    </sheetView>
  </sheetViews>
  <sheetFormatPr defaultColWidth="0" defaultRowHeight="15.75" zeroHeight="1" x14ac:dyDescent="0.25"/>
  <cols>
    <col min="1" max="1" width="8.875" style="4" customWidth="1"/>
    <col min="2" max="2" width="40.625" style="5" customWidth="1"/>
    <col min="3" max="16" width="15.625" style="6" customWidth="1"/>
    <col min="17" max="17" width="8.875" style="6" customWidth="1"/>
    <col min="18" max="27" width="0" style="6" hidden="1" customWidth="1"/>
    <col min="28" max="16384" width="8.875" style="6" hidden="1"/>
  </cols>
  <sheetData>
    <row r="1" spans="2:16" x14ac:dyDescent="0.25"/>
    <row r="2" spans="2:16" ht="20.100000000000001" customHeight="1" x14ac:dyDescent="0.25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2:16" ht="20.100000000000001" customHeight="1" x14ac:dyDescent="0.25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2:16" ht="20.100000000000001" customHeight="1" x14ac:dyDescent="0.25">
      <c r="B4" s="7"/>
      <c r="C4" s="69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24</v>
      </c>
      <c r="O4" s="8"/>
      <c r="P4" s="10"/>
    </row>
    <row r="5" spans="2:16" ht="20.100000000000001" customHeight="1" x14ac:dyDescent="0.25">
      <c r="B5" s="7"/>
      <c r="C5" s="69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8"/>
      <c r="P5" s="10"/>
    </row>
    <row r="6" spans="2:16" ht="18.75" x14ac:dyDescent="0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0.100000000000001" customHeight="1" x14ac:dyDescent="0.25">
      <c r="B7" s="14" t="s">
        <v>23</v>
      </c>
      <c r="C7" s="14" t="s">
        <v>13</v>
      </c>
      <c r="D7" s="14" t="s">
        <v>12</v>
      </c>
      <c r="E7" s="14" t="s">
        <v>11</v>
      </c>
      <c r="F7" s="14" t="s">
        <v>10</v>
      </c>
      <c r="G7" s="14" t="s">
        <v>9</v>
      </c>
      <c r="H7" s="14" t="s">
        <v>8</v>
      </c>
      <c r="I7" s="14" t="s">
        <v>7</v>
      </c>
      <c r="J7" s="14" t="s">
        <v>6</v>
      </c>
      <c r="K7" s="14" t="s">
        <v>5</v>
      </c>
      <c r="L7" s="14" t="s">
        <v>4</v>
      </c>
      <c r="M7" s="14" t="s">
        <v>3</v>
      </c>
      <c r="N7" s="14" t="s">
        <v>2</v>
      </c>
      <c r="O7" s="15" t="s">
        <v>1</v>
      </c>
      <c r="P7" s="15" t="s">
        <v>0</v>
      </c>
    </row>
    <row r="8" spans="2:16" ht="20.100000000000001" customHeight="1" x14ac:dyDescent="0.25">
      <c r="B8" s="14" t="s">
        <v>44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 t="s">
        <v>33</v>
      </c>
      <c r="J8" s="14" t="s">
        <v>34</v>
      </c>
      <c r="K8" s="14" t="s">
        <v>35</v>
      </c>
      <c r="L8" s="14" t="s">
        <v>36</v>
      </c>
      <c r="M8" s="14" t="s">
        <v>37</v>
      </c>
      <c r="N8" s="14" t="s">
        <v>38</v>
      </c>
      <c r="O8" s="15" t="s">
        <v>39</v>
      </c>
      <c r="P8" s="15" t="s">
        <v>46</v>
      </c>
    </row>
    <row r="9" spans="2:16" ht="39.950000000000003" customHeight="1" x14ac:dyDescent="0.25">
      <c r="B9" s="16" t="s">
        <v>133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">
        <f t="shared" ref="O9:O15" si="0">SUM(C9:N9)</f>
        <v>0</v>
      </c>
      <c r="P9" s="3">
        <f t="shared" ref="P9:P15" si="1">O9/COLUMNS(C9:N9)</f>
        <v>0</v>
      </c>
    </row>
    <row r="10" spans="2:16" ht="39.950000000000003" customHeight="1" x14ac:dyDescent="0.25">
      <c r="B10" s="16" t="s">
        <v>58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">
        <f t="shared" si="0"/>
        <v>0</v>
      </c>
      <c r="P10" s="3">
        <f t="shared" si="1"/>
        <v>0</v>
      </c>
    </row>
    <row r="11" spans="2:16" ht="39.950000000000003" customHeight="1" x14ac:dyDescent="0.25">
      <c r="B11" s="16" t="s">
        <v>59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">
        <f t="shared" si="0"/>
        <v>0</v>
      </c>
      <c r="P11" s="3">
        <f t="shared" si="1"/>
        <v>0</v>
      </c>
    </row>
    <row r="12" spans="2:16" ht="39.950000000000003" hidden="1" customHeight="1" x14ac:dyDescent="0.25">
      <c r="B12" s="16" t="s">
        <v>60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">
        <f t="shared" si="0"/>
        <v>0</v>
      </c>
      <c r="P12" s="3">
        <f t="shared" si="1"/>
        <v>0</v>
      </c>
    </row>
    <row r="13" spans="2:16" ht="39.950000000000003" hidden="1" customHeight="1" x14ac:dyDescent="0.25">
      <c r="B13" s="16" t="s">
        <v>61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">
        <f t="shared" si="0"/>
        <v>0</v>
      </c>
      <c r="P13" s="3">
        <f t="shared" si="1"/>
        <v>0</v>
      </c>
    </row>
    <row r="14" spans="2:16" ht="39.950000000000003" hidden="1" customHeight="1" x14ac:dyDescent="0.25">
      <c r="B14" s="16" t="s">
        <v>62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">
        <f t="shared" si="0"/>
        <v>0</v>
      </c>
      <c r="P14" s="3">
        <f t="shared" si="1"/>
        <v>0</v>
      </c>
    </row>
    <row r="15" spans="2:16" ht="39.950000000000003" customHeight="1" x14ac:dyDescent="0.25">
      <c r="B15" s="16" t="s">
        <v>57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>
        <f t="shared" si="0"/>
        <v>0</v>
      </c>
      <c r="P15" s="3">
        <f t="shared" si="1"/>
        <v>0</v>
      </c>
    </row>
    <row r="16" spans="2:16" ht="42" customHeight="1" x14ac:dyDescent="0.25">
      <c r="B16" s="16" t="s">
        <v>63</v>
      </c>
      <c r="C16" s="3">
        <f>SUBTOTAL(109,Table2[JAN])</f>
        <v>0</v>
      </c>
      <c r="D16" s="3">
        <f>SUBTOTAL(109,Table2[FEB])</f>
        <v>0</v>
      </c>
      <c r="E16" s="3">
        <f>SUBTOTAL(109,Table2[MAR])</f>
        <v>0</v>
      </c>
      <c r="F16" s="3">
        <f>SUBTOTAL(109,Table2[APR])</f>
        <v>0</v>
      </c>
      <c r="G16" s="3">
        <f>SUBTOTAL(109,Table2[MAY])</f>
        <v>0</v>
      </c>
      <c r="H16" s="3">
        <f>SUBTOTAL(109,Table2[JUN])</f>
        <v>0</v>
      </c>
      <c r="I16" s="3">
        <f>SUBTOTAL(109,Table2[JUL])</f>
        <v>0</v>
      </c>
      <c r="J16" s="3">
        <f>SUBTOTAL(109,Table2[AUG])</f>
        <v>0</v>
      </c>
      <c r="K16" s="3">
        <f>SUBTOTAL(109,Table2[SEP])</f>
        <v>0</v>
      </c>
      <c r="L16" s="3">
        <f>SUBTOTAL(109,Table2[OCT])</f>
        <v>0</v>
      </c>
      <c r="M16" s="3">
        <f>SUBTOTAL(109,Table2[NOV])</f>
        <v>0</v>
      </c>
      <c r="N16" s="3">
        <f>SUBTOTAL(109,Table2[DEC])</f>
        <v>0</v>
      </c>
      <c r="O16" s="3">
        <f>SUBTOTAL(109,Table2[Total])</f>
        <v>0</v>
      </c>
      <c r="P16" s="3">
        <f>Table2[[#Totals],[Total]]/COLUMNS(Table2[[#Totals],[JAN]:[DEC]])</f>
        <v>0</v>
      </c>
    </row>
    <row r="17" spans="2:16" ht="18.75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2:16" ht="20.100000000000001" customHeight="1" x14ac:dyDescent="0.25">
      <c r="B18" s="22" t="s">
        <v>22</v>
      </c>
      <c r="C18" s="23" t="s">
        <v>13</v>
      </c>
      <c r="D18" s="23" t="s">
        <v>12</v>
      </c>
      <c r="E18" s="23" t="s">
        <v>11</v>
      </c>
      <c r="F18" s="23" t="s">
        <v>10</v>
      </c>
      <c r="G18" s="23" t="s">
        <v>9</v>
      </c>
      <c r="H18" s="23" t="s">
        <v>8</v>
      </c>
      <c r="I18" s="23" t="s">
        <v>7</v>
      </c>
      <c r="J18" s="23" t="s">
        <v>6</v>
      </c>
      <c r="K18" s="23" t="s">
        <v>5</v>
      </c>
      <c r="L18" s="23" t="s">
        <v>4</v>
      </c>
      <c r="M18" s="23" t="s">
        <v>3</v>
      </c>
      <c r="N18" s="23" t="s">
        <v>2</v>
      </c>
      <c r="O18" s="24" t="s">
        <v>1</v>
      </c>
      <c r="P18" s="25" t="s">
        <v>0</v>
      </c>
    </row>
    <row r="19" spans="2:16" ht="20.100000000000001" customHeight="1" x14ac:dyDescent="0.25">
      <c r="B19" s="26" t="s">
        <v>45</v>
      </c>
      <c r="C19" s="14" t="s">
        <v>27</v>
      </c>
      <c r="D19" s="14" t="s">
        <v>28</v>
      </c>
      <c r="E19" s="14" t="s">
        <v>29</v>
      </c>
      <c r="F19" s="14" t="s">
        <v>30</v>
      </c>
      <c r="G19" s="14" t="s">
        <v>31</v>
      </c>
      <c r="H19" s="14" t="s">
        <v>32</v>
      </c>
      <c r="I19" s="14" t="s">
        <v>33</v>
      </c>
      <c r="J19" s="14" t="s">
        <v>34</v>
      </c>
      <c r="K19" s="14" t="s">
        <v>35</v>
      </c>
      <c r="L19" s="14" t="s">
        <v>36</v>
      </c>
      <c r="M19" s="14" t="s">
        <v>37</v>
      </c>
      <c r="N19" s="14" t="s">
        <v>38</v>
      </c>
      <c r="O19" s="15" t="s">
        <v>39</v>
      </c>
      <c r="P19" s="27" t="s">
        <v>46</v>
      </c>
    </row>
    <row r="20" spans="2:16" ht="39.950000000000003" customHeight="1" x14ac:dyDescent="0.25">
      <c r="B20" s="28" t="s">
        <v>64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>
        <f t="shared" ref="O20:O32" si="2">SUM(C20:N20)</f>
        <v>0</v>
      </c>
      <c r="P20" s="2">
        <f t="shared" ref="P20:P32" si="3">O20/COLUMNS(C20:N20)</f>
        <v>0</v>
      </c>
    </row>
    <row r="21" spans="2:16" ht="39.950000000000003" hidden="1" customHeight="1" x14ac:dyDescent="0.25">
      <c r="B21" s="28" t="s">
        <v>65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>
        <f t="shared" si="2"/>
        <v>0</v>
      </c>
      <c r="P21" s="2">
        <f t="shared" si="3"/>
        <v>0</v>
      </c>
    </row>
    <row r="22" spans="2:16" ht="39.950000000000003" customHeight="1" x14ac:dyDescent="0.25">
      <c r="B22" s="28" t="s">
        <v>66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>
        <f t="shared" si="2"/>
        <v>0</v>
      </c>
      <c r="P22" s="2">
        <f t="shared" si="3"/>
        <v>0</v>
      </c>
    </row>
    <row r="23" spans="2:16" ht="39.950000000000003" customHeight="1" x14ac:dyDescent="0.25">
      <c r="B23" s="28" t="s">
        <v>67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>
        <f t="shared" si="2"/>
        <v>0</v>
      </c>
      <c r="P23" s="2">
        <f t="shared" si="3"/>
        <v>0</v>
      </c>
    </row>
    <row r="24" spans="2:16" ht="39.950000000000003" customHeight="1" x14ac:dyDescent="0.25">
      <c r="B24" s="28" t="s">
        <v>68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">
        <f t="shared" si="2"/>
        <v>0</v>
      </c>
      <c r="P24" s="2">
        <f t="shared" si="3"/>
        <v>0</v>
      </c>
    </row>
    <row r="25" spans="2:16" ht="39.950000000000003" customHeight="1" x14ac:dyDescent="0.25">
      <c r="B25" s="28" t="s">
        <v>69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>
        <f t="shared" si="2"/>
        <v>0</v>
      </c>
      <c r="P25" s="2">
        <f t="shared" si="3"/>
        <v>0</v>
      </c>
    </row>
    <row r="26" spans="2:16" ht="39.950000000000003" customHeight="1" x14ac:dyDescent="0.25">
      <c r="B26" s="28" t="s">
        <v>70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>
        <f t="shared" si="2"/>
        <v>0</v>
      </c>
      <c r="P26" s="2">
        <f t="shared" si="3"/>
        <v>0</v>
      </c>
    </row>
    <row r="27" spans="2:16" ht="39.950000000000003" customHeight="1" x14ac:dyDescent="0.25">
      <c r="B27" s="28" t="s">
        <v>71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>
        <f t="shared" si="2"/>
        <v>0</v>
      </c>
      <c r="P27" s="2">
        <f t="shared" si="3"/>
        <v>0</v>
      </c>
    </row>
    <row r="28" spans="2:16" ht="39.950000000000003" hidden="1" customHeight="1" x14ac:dyDescent="0.25">
      <c r="B28" s="28" t="s">
        <v>72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>
        <f t="shared" si="2"/>
        <v>0</v>
      </c>
      <c r="P28" s="2">
        <f t="shared" si="3"/>
        <v>0</v>
      </c>
    </row>
    <row r="29" spans="2:16" ht="39.950000000000003" hidden="1" customHeight="1" x14ac:dyDescent="0.25">
      <c r="B29" s="28" t="s">
        <v>73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>
        <f t="shared" si="2"/>
        <v>0</v>
      </c>
      <c r="P29" s="2">
        <f t="shared" si="3"/>
        <v>0</v>
      </c>
    </row>
    <row r="30" spans="2:16" ht="39.950000000000003" hidden="1" customHeight="1" x14ac:dyDescent="0.25">
      <c r="B30" s="28" t="s">
        <v>74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>
        <f t="shared" si="2"/>
        <v>0</v>
      </c>
      <c r="P30" s="2">
        <f t="shared" si="3"/>
        <v>0</v>
      </c>
    </row>
    <row r="31" spans="2:16" ht="39.950000000000003" hidden="1" customHeight="1" x14ac:dyDescent="0.25">
      <c r="B31" s="28" t="s">
        <v>75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>
        <f t="shared" si="2"/>
        <v>0</v>
      </c>
      <c r="P31" s="2">
        <f t="shared" si="3"/>
        <v>0</v>
      </c>
    </row>
    <row r="32" spans="2:16" ht="39.950000000000003" customHeight="1" x14ac:dyDescent="0.25">
      <c r="B32" s="28" t="s">
        <v>57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>
        <f t="shared" si="2"/>
        <v>0</v>
      </c>
      <c r="P32" s="2">
        <f t="shared" si="3"/>
        <v>0</v>
      </c>
    </row>
    <row r="33" spans="2:16" ht="37.5" x14ac:dyDescent="0.25">
      <c r="B33" s="30" t="s">
        <v>76</v>
      </c>
      <c r="C33" s="54">
        <f>SUBTOTAL(109,Table3[JAN])</f>
        <v>0</v>
      </c>
      <c r="D33" s="54">
        <f>SUBTOTAL(109,Table3[FEB])</f>
        <v>0</v>
      </c>
      <c r="E33" s="54">
        <f>SUBTOTAL(109,Table3[MAR])</f>
        <v>0</v>
      </c>
      <c r="F33" s="54">
        <f>SUBTOTAL(109,Table3[APR])</f>
        <v>0</v>
      </c>
      <c r="G33" s="54">
        <f>SUBTOTAL(109,Table3[MAY])</f>
        <v>0</v>
      </c>
      <c r="H33" s="54">
        <f>SUBTOTAL(109,Table3[JUN])</f>
        <v>0</v>
      </c>
      <c r="I33" s="54">
        <f>SUBTOTAL(109,Table3[JUL])</f>
        <v>0</v>
      </c>
      <c r="J33" s="54">
        <f>SUBTOTAL(109,Table3[AUG])</f>
        <v>0</v>
      </c>
      <c r="K33" s="54">
        <f>SUBTOTAL(109,Table3[SEP])</f>
        <v>0</v>
      </c>
      <c r="L33" s="54">
        <f>SUBTOTAL(109,Table3[OCT])</f>
        <v>0</v>
      </c>
      <c r="M33" s="54">
        <f>SUBTOTAL(109,Table3[NOV])</f>
        <v>0</v>
      </c>
      <c r="N33" s="54">
        <f>SUBTOTAL(109,Table3[DEC])</f>
        <v>0</v>
      </c>
      <c r="O33" s="54">
        <f>SUBTOTAL(109,Table3[Total])</f>
        <v>0</v>
      </c>
      <c r="P33" s="55">
        <f>Table3[[#Totals],[Total]]/COLUMNS(Table3[[#Totals],[JAN]:[DEC]])</f>
        <v>0</v>
      </c>
    </row>
    <row r="34" spans="2:16" ht="18.75" x14ac:dyDescent="0.25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</row>
    <row r="35" spans="2:16" ht="20.100000000000001" customHeight="1" x14ac:dyDescent="0.25">
      <c r="B35" s="22" t="s">
        <v>21</v>
      </c>
      <c r="C35" s="23" t="s">
        <v>13</v>
      </c>
      <c r="D35" s="23" t="s">
        <v>12</v>
      </c>
      <c r="E35" s="23" t="s">
        <v>11</v>
      </c>
      <c r="F35" s="23" t="s">
        <v>10</v>
      </c>
      <c r="G35" s="23" t="s">
        <v>9</v>
      </c>
      <c r="H35" s="23" t="s">
        <v>8</v>
      </c>
      <c r="I35" s="23" t="s">
        <v>7</v>
      </c>
      <c r="J35" s="23" t="s">
        <v>6</v>
      </c>
      <c r="K35" s="23" t="s">
        <v>5</v>
      </c>
      <c r="L35" s="23" t="s">
        <v>4</v>
      </c>
      <c r="M35" s="23" t="s">
        <v>3</v>
      </c>
      <c r="N35" s="23" t="s">
        <v>2</v>
      </c>
      <c r="O35" s="24" t="s">
        <v>1</v>
      </c>
      <c r="P35" s="25" t="s">
        <v>0</v>
      </c>
    </row>
    <row r="36" spans="2:16" ht="20.100000000000001" customHeight="1" x14ac:dyDescent="0.25">
      <c r="B36" s="26" t="s">
        <v>47</v>
      </c>
      <c r="C36" s="14" t="s">
        <v>27</v>
      </c>
      <c r="D36" s="14" t="s">
        <v>28</v>
      </c>
      <c r="E36" s="14" t="s">
        <v>29</v>
      </c>
      <c r="F36" s="14" t="s">
        <v>30</v>
      </c>
      <c r="G36" s="14" t="s">
        <v>31</v>
      </c>
      <c r="H36" s="14" t="s">
        <v>32</v>
      </c>
      <c r="I36" s="14" t="s">
        <v>33</v>
      </c>
      <c r="J36" s="14" t="s">
        <v>34</v>
      </c>
      <c r="K36" s="14" t="s">
        <v>35</v>
      </c>
      <c r="L36" s="14" t="s">
        <v>36</v>
      </c>
      <c r="M36" s="14" t="s">
        <v>37</v>
      </c>
      <c r="N36" s="14" t="s">
        <v>38</v>
      </c>
      <c r="O36" s="15" t="s">
        <v>39</v>
      </c>
      <c r="P36" s="27" t="s">
        <v>46</v>
      </c>
    </row>
    <row r="37" spans="2:16" ht="39.950000000000003" customHeight="1" x14ac:dyDescent="0.25">
      <c r="B37" s="31" t="s">
        <v>134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58">
        <f t="shared" ref="O37:O43" si="4">SUM(C37:N37)</f>
        <v>0</v>
      </c>
      <c r="P37" s="1">
        <f t="shared" ref="P37:P43" si="5">O37/COLUMNS(C37:N37)</f>
        <v>0</v>
      </c>
    </row>
    <row r="38" spans="2:16" ht="39.950000000000003" hidden="1" customHeight="1" x14ac:dyDescent="0.25">
      <c r="B38" s="31" t="s">
        <v>77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58">
        <f t="shared" si="4"/>
        <v>0</v>
      </c>
      <c r="P38" s="1">
        <f t="shared" si="5"/>
        <v>0</v>
      </c>
    </row>
    <row r="39" spans="2:16" ht="39.950000000000003" customHeight="1" x14ac:dyDescent="0.25">
      <c r="B39" s="31" t="s">
        <v>78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58">
        <f t="shared" si="4"/>
        <v>0</v>
      </c>
      <c r="P39" s="1">
        <f t="shared" si="5"/>
        <v>0</v>
      </c>
    </row>
    <row r="40" spans="2:16" ht="39.950000000000003" hidden="1" customHeight="1" x14ac:dyDescent="0.25">
      <c r="B40" s="31" t="s">
        <v>79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58">
        <f t="shared" si="4"/>
        <v>0</v>
      </c>
      <c r="P40" s="1">
        <f t="shared" si="5"/>
        <v>0</v>
      </c>
    </row>
    <row r="41" spans="2:16" ht="39.950000000000003" hidden="1" customHeight="1" x14ac:dyDescent="0.25">
      <c r="B41" s="31" t="s">
        <v>80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58">
        <f t="shared" si="4"/>
        <v>0</v>
      </c>
      <c r="P41" s="1">
        <f t="shared" si="5"/>
        <v>0</v>
      </c>
    </row>
    <row r="42" spans="2:16" ht="39.950000000000003" hidden="1" customHeight="1" x14ac:dyDescent="0.25">
      <c r="B42" s="31" t="s">
        <v>81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58">
        <f t="shared" si="4"/>
        <v>0</v>
      </c>
      <c r="P42" s="1">
        <f t="shared" si="5"/>
        <v>0</v>
      </c>
    </row>
    <row r="43" spans="2:16" ht="39.950000000000003" customHeight="1" x14ac:dyDescent="0.25">
      <c r="B43" s="31" t="s">
        <v>57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58">
        <f t="shared" si="4"/>
        <v>0</v>
      </c>
      <c r="P43" s="1">
        <f t="shared" si="5"/>
        <v>0</v>
      </c>
    </row>
    <row r="44" spans="2:16" ht="42" customHeight="1" x14ac:dyDescent="0.25">
      <c r="B44" s="35" t="s">
        <v>82</v>
      </c>
      <c r="C44" s="56">
        <f>SUBTOTAL(109,Table4[JAN])</f>
        <v>0</v>
      </c>
      <c r="D44" s="56">
        <f>SUBTOTAL(109,Table4[FEB])</f>
        <v>0</v>
      </c>
      <c r="E44" s="56">
        <f>SUBTOTAL(109,Table4[MAR])</f>
        <v>0</v>
      </c>
      <c r="F44" s="56">
        <f>SUBTOTAL(109,Table4[APR])</f>
        <v>0</v>
      </c>
      <c r="G44" s="56">
        <f>SUBTOTAL(109,Table4[MAY])</f>
        <v>0</v>
      </c>
      <c r="H44" s="56">
        <f>SUBTOTAL(109,Table4[JUN])</f>
        <v>0</v>
      </c>
      <c r="I44" s="56">
        <f>SUBTOTAL(109,Table4[JUL])</f>
        <v>0</v>
      </c>
      <c r="J44" s="56">
        <f>SUBTOTAL(109,Table4[AUG])</f>
        <v>0</v>
      </c>
      <c r="K44" s="56">
        <f>SUBTOTAL(109,Table4[SEP])</f>
        <v>0</v>
      </c>
      <c r="L44" s="56">
        <f>SUBTOTAL(109,Table4[OCT])</f>
        <v>0</v>
      </c>
      <c r="M44" s="56">
        <f>SUBTOTAL(109,Table4[NOV])</f>
        <v>0</v>
      </c>
      <c r="N44" s="56">
        <f>SUBTOTAL(109,Table4[DEC])</f>
        <v>0</v>
      </c>
      <c r="O44" s="56">
        <f>SUBTOTAL(109,Table4[Total])</f>
        <v>0</v>
      </c>
      <c r="P44" s="57">
        <f>Table4[[#Totals],[Total]]/COLUMNS(Table4[[#Totals],[JAN]:[DEC]])</f>
        <v>0</v>
      </c>
    </row>
    <row r="45" spans="2:16" ht="18.75" x14ac:dyDescent="0.25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36"/>
      <c r="P45" s="37"/>
    </row>
    <row r="46" spans="2:16" ht="20.100000000000001" customHeight="1" x14ac:dyDescent="0.25">
      <c r="B46" s="22" t="s">
        <v>20</v>
      </c>
      <c r="C46" s="23" t="s">
        <v>13</v>
      </c>
      <c r="D46" s="23" t="s">
        <v>12</v>
      </c>
      <c r="E46" s="23" t="s">
        <v>11</v>
      </c>
      <c r="F46" s="23" t="s">
        <v>10</v>
      </c>
      <c r="G46" s="23" t="s">
        <v>9</v>
      </c>
      <c r="H46" s="23" t="s">
        <v>8</v>
      </c>
      <c r="I46" s="23" t="s">
        <v>7</v>
      </c>
      <c r="J46" s="23" t="s">
        <v>6</v>
      </c>
      <c r="K46" s="23" t="s">
        <v>5</v>
      </c>
      <c r="L46" s="23" t="s">
        <v>4</v>
      </c>
      <c r="M46" s="23" t="s">
        <v>3</v>
      </c>
      <c r="N46" s="23" t="s">
        <v>2</v>
      </c>
      <c r="O46" s="24" t="s">
        <v>1</v>
      </c>
      <c r="P46" s="25" t="s">
        <v>0</v>
      </c>
    </row>
    <row r="47" spans="2:16" ht="20.100000000000001" customHeight="1" x14ac:dyDescent="0.25">
      <c r="B47" s="26" t="s">
        <v>48</v>
      </c>
      <c r="C47" s="14" t="s">
        <v>27</v>
      </c>
      <c r="D47" s="14" t="s">
        <v>28</v>
      </c>
      <c r="E47" s="14" t="s">
        <v>29</v>
      </c>
      <c r="F47" s="14" t="s">
        <v>30</v>
      </c>
      <c r="G47" s="14" t="s">
        <v>31</v>
      </c>
      <c r="H47" s="14" t="s">
        <v>32</v>
      </c>
      <c r="I47" s="14" t="s">
        <v>33</v>
      </c>
      <c r="J47" s="14" t="s">
        <v>34</v>
      </c>
      <c r="K47" s="14" t="s">
        <v>35</v>
      </c>
      <c r="L47" s="14" t="s">
        <v>36</v>
      </c>
      <c r="M47" s="14" t="s">
        <v>37</v>
      </c>
      <c r="N47" s="14" t="s">
        <v>38</v>
      </c>
      <c r="O47" s="15" t="s">
        <v>39</v>
      </c>
      <c r="P47" s="27" t="s">
        <v>46</v>
      </c>
    </row>
    <row r="48" spans="2:16" ht="39.950000000000003" hidden="1" customHeight="1" x14ac:dyDescent="0.25">
      <c r="B48" s="28" t="s">
        <v>83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>
        <f t="shared" ref="O48:O54" si="6">SUM(C48:N48)</f>
        <v>0</v>
      </c>
      <c r="P48" s="29">
        <f t="shared" ref="P48:P54" si="7">O48/COLUMNS(C48:N48)</f>
        <v>0</v>
      </c>
    </row>
    <row r="49" spans="2:16" ht="39.950000000000003" hidden="1" customHeight="1" x14ac:dyDescent="0.25">
      <c r="B49" s="28" t="s">
        <v>84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>
        <f t="shared" si="6"/>
        <v>0</v>
      </c>
      <c r="P49" s="29">
        <f t="shared" si="7"/>
        <v>0</v>
      </c>
    </row>
    <row r="50" spans="2:16" ht="39.950000000000003" hidden="1" customHeight="1" x14ac:dyDescent="0.25">
      <c r="B50" s="28" t="s">
        <v>85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>
        <f t="shared" si="6"/>
        <v>0</v>
      </c>
      <c r="P50" s="29">
        <f t="shared" si="7"/>
        <v>0</v>
      </c>
    </row>
    <row r="51" spans="2:16" ht="39.950000000000003" hidden="1" customHeight="1" x14ac:dyDescent="0.25">
      <c r="B51" s="28" t="s">
        <v>86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>
        <f t="shared" si="6"/>
        <v>0</v>
      </c>
      <c r="P51" s="29">
        <f t="shared" si="7"/>
        <v>0</v>
      </c>
    </row>
    <row r="52" spans="2:16" ht="39.950000000000003" customHeight="1" x14ac:dyDescent="0.25">
      <c r="B52" s="28" t="s">
        <v>87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>
        <f t="shared" si="6"/>
        <v>0</v>
      </c>
      <c r="P52" s="2">
        <f t="shared" si="7"/>
        <v>0</v>
      </c>
    </row>
    <row r="53" spans="2:16" ht="39.950000000000003" hidden="1" customHeight="1" x14ac:dyDescent="0.25">
      <c r="B53" s="28" t="s">
        <v>88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3">
        <f t="shared" si="6"/>
        <v>0</v>
      </c>
      <c r="P53" s="2">
        <f t="shared" si="7"/>
        <v>0</v>
      </c>
    </row>
    <row r="54" spans="2:16" ht="39.950000000000003" customHeight="1" x14ac:dyDescent="0.25">
      <c r="B54" s="28" t="s">
        <v>57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3">
        <f t="shared" si="6"/>
        <v>0</v>
      </c>
      <c r="P54" s="2">
        <f t="shared" si="7"/>
        <v>0</v>
      </c>
    </row>
    <row r="55" spans="2:16" ht="42" customHeight="1" x14ac:dyDescent="0.25">
      <c r="B55" s="30" t="s">
        <v>89</v>
      </c>
      <c r="C55" s="54">
        <f>SUBTOTAL(109,Table5[JAN])</f>
        <v>0</v>
      </c>
      <c r="D55" s="54">
        <f>SUBTOTAL(109,Table5[FEB])</f>
        <v>0</v>
      </c>
      <c r="E55" s="54">
        <f>SUBTOTAL(109,Table5[MAR])</f>
        <v>0</v>
      </c>
      <c r="F55" s="54">
        <f>SUBTOTAL(109,Table5[APR])</f>
        <v>0</v>
      </c>
      <c r="G55" s="54">
        <f>SUBTOTAL(109,Table5[MAY])</f>
        <v>0</v>
      </c>
      <c r="H55" s="54">
        <f>SUBTOTAL(109,Table5[JUN])</f>
        <v>0</v>
      </c>
      <c r="I55" s="54">
        <f>SUBTOTAL(109,Table5[JUL])</f>
        <v>0</v>
      </c>
      <c r="J55" s="54">
        <f>SUBTOTAL(109,Table5[AUG])</f>
        <v>0</v>
      </c>
      <c r="K55" s="54">
        <f>SUBTOTAL(109,Table5[SEP])</f>
        <v>0</v>
      </c>
      <c r="L55" s="54">
        <f>SUBTOTAL(109,Table5[OCT])</f>
        <v>0</v>
      </c>
      <c r="M55" s="54">
        <f>SUBTOTAL(109,Table5[NOV])</f>
        <v>0</v>
      </c>
      <c r="N55" s="54">
        <f>SUBTOTAL(109,Table5[DEC])</f>
        <v>0</v>
      </c>
      <c r="O55" s="54">
        <f>SUBTOTAL(109,Table5[Total])</f>
        <v>0</v>
      </c>
      <c r="P55" s="55">
        <f>Table5[[#Totals],[Total]]/COLUMNS(Table5[[#Totals],[JAN]:[DEC]])</f>
        <v>0</v>
      </c>
    </row>
    <row r="56" spans="2:16" ht="18.75" x14ac:dyDescent="0.25"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36"/>
      <c r="P56" s="37"/>
    </row>
    <row r="57" spans="2:16" ht="20.100000000000001" customHeight="1" x14ac:dyDescent="0.25">
      <c r="B57" s="22" t="s">
        <v>19</v>
      </c>
      <c r="C57" s="23" t="s">
        <v>13</v>
      </c>
      <c r="D57" s="23" t="s">
        <v>12</v>
      </c>
      <c r="E57" s="23" t="s">
        <v>11</v>
      </c>
      <c r="F57" s="23" t="s">
        <v>10</v>
      </c>
      <c r="G57" s="23" t="s">
        <v>9</v>
      </c>
      <c r="H57" s="23" t="s">
        <v>8</v>
      </c>
      <c r="I57" s="23" t="s">
        <v>7</v>
      </c>
      <c r="J57" s="23" t="s">
        <v>6</v>
      </c>
      <c r="K57" s="23" t="s">
        <v>5</v>
      </c>
      <c r="L57" s="23" t="s">
        <v>4</v>
      </c>
      <c r="M57" s="23" t="s">
        <v>3</v>
      </c>
      <c r="N57" s="23" t="s">
        <v>2</v>
      </c>
      <c r="O57" s="24" t="s">
        <v>1</v>
      </c>
      <c r="P57" s="25" t="s">
        <v>0</v>
      </c>
    </row>
    <row r="58" spans="2:16" ht="20.100000000000001" customHeight="1" x14ac:dyDescent="0.25">
      <c r="B58" s="26" t="s">
        <v>49</v>
      </c>
      <c r="C58" s="14" t="s">
        <v>27</v>
      </c>
      <c r="D58" s="14" t="s">
        <v>28</v>
      </c>
      <c r="E58" s="14" t="s">
        <v>29</v>
      </c>
      <c r="F58" s="14" t="s">
        <v>30</v>
      </c>
      <c r="G58" s="14" t="s">
        <v>31</v>
      </c>
      <c r="H58" s="14" t="s">
        <v>32</v>
      </c>
      <c r="I58" s="14" t="s">
        <v>33</v>
      </c>
      <c r="J58" s="14" t="s">
        <v>34</v>
      </c>
      <c r="K58" s="14" t="s">
        <v>35</v>
      </c>
      <c r="L58" s="14" t="s">
        <v>36</v>
      </c>
      <c r="M58" s="14" t="s">
        <v>37</v>
      </c>
      <c r="N58" s="14" t="s">
        <v>38</v>
      </c>
      <c r="O58" s="15" t="s">
        <v>39</v>
      </c>
      <c r="P58" s="27" t="s">
        <v>46</v>
      </c>
    </row>
    <row r="59" spans="2:16" ht="39.950000000000003" hidden="1" customHeight="1" x14ac:dyDescent="0.25">
      <c r="B59" s="28" t="s">
        <v>90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>
        <f>SUM(C59:N59)</f>
        <v>0</v>
      </c>
      <c r="P59" s="29">
        <f>O59/COLUMNS(C59:N59)</f>
        <v>0</v>
      </c>
    </row>
    <row r="60" spans="2:16" ht="39.950000000000003" customHeight="1" x14ac:dyDescent="0.25">
      <c r="B60" s="28" t="s">
        <v>91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3">
        <f>SUM(C60:N60)</f>
        <v>0</v>
      </c>
      <c r="P60" s="2">
        <f>O60/COLUMNS(C60:N60)</f>
        <v>0</v>
      </c>
    </row>
    <row r="61" spans="2:16" ht="39.950000000000003" hidden="1" customHeight="1" x14ac:dyDescent="0.25">
      <c r="B61" s="28" t="s">
        <v>57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3">
        <f>SUM(C61:N61)</f>
        <v>0</v>
      </c>
      <c r="P61" s="2">
        <f>O61/COLUMNS(C61:N61)</f>
        <v>0</v>
      </c>
    </row>
    <row r="62" spans="2:16" ht="42" customHeight="1" x14ac:dyDescent="0.25">
      <c r="B62" s="30" t="s">
        <v>92</v>
      </c>
      <c r="C62" s="54">
        <f>SUBTOTAL(109,Table6[JAN])</f>
        <v>0</v>
      </c>
      <c r="D62" s="54">
        <f>SUBTOTAL(109,Table6[FEB])</f>
        <v>0</v>
      </c>
      <c r="E62" s="54">
        <f>SUBTOTAL(109,Table6[MAR])</f>
        <v>0</v>
      </c>
      <c r="F62" s="54">
        <f>SUBTOTAL(109,Table6[APR])</f>
        <v>0</v>
      </c>
      <c r="G62" s="54">
        <f>SUBTOTAL(109,Table6[MAY])</f>
        <v>0</v>
      </c>
      <c r="H62" s="54">
        <f>SUBTOTAL(109,Table6[JUN])</f>
        <v>0</v>
      </c>
      <c r="I62" s="54">
        <f>SUBTOTAL(109,Table6[JUL])</f>
        <v>0</v>
      </c>
      <c r="J62" s="54">
        <f>SUBTOTAL(109,Table6[AUG])</f>
        <v>0</v>
      </c>
      <c r="K62" s="54">
        <f>SUBTOTAL(109,Table6[SEP])</f>
        <v>0</v>
      </c>
      <c r="L62" s="54">
        <f>SUBTOTAL(109,Table6[OCT])</f>
        <v>0</v>
      </c>
      <c r="M62" s="54">
        <f>SUBTOTAL(109,Table6[NOV])</f>
        <v>0</v>
      </c>
      <c r="N62" s="54">
        <f>SUBTOTAL(109,Table6[DEC])</f>
        <v>0</v>
      </c>
      <c r="O62" s="54">
        <f>SUBTOTAL(109,Table6[Total])</f>
        <v>0</v>
      </c>
      <c r="P62" s="55">
        <f>Table6[[#Totals],[Total]]/COLUMNS(Table6[[#Totals],[JAN]:[DEC]])</f>
        <v>0</v>
      </c>
    </row>
    <row r="63" spans="2:16" ht="19.5" x14ac:dyDescent="0.25">
      <c r="B63" s="1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6"/>
      <c r="P63" s="37"/>
    </row>
    <row r="64" spans="2:16" ht="20.100000000000001" customHeight="1" x14ac:dyDescent="0.25">
      <c r="B64" s="22" t="s">
        <v>18</v>
      </c>
      <c r="C64" s="23" t="s">
        <v>13</v>
      </c>
      <c r="D64" s="23" t="s">
        <v>12</v>
      </c>
      <c r="E64" s="23" t="s">
        <v>11</v>
      </c>
      <c r="F64" s="23" t="s">
        <v>10</v>
      </c>
      <c r="G64" s="23" t="s">
        <v>9</v>
      </c>
      <c r="H64" s="23" t="s">
        <v>8</v>
      </c>
      <c r="I64" s="23" t="s">
        <v>7</v>
      </c>
      <c r="J64" s="23" t="s">
        <v>6</v>
      </c>
      <c r="K64" s="23" t="s">
        <v>5</v>
      </c>
      <c r="L64" s="23" t="s">
        <v>4</v>
      </c>
      <c r="M64" s="23" t="s">
        <v>3</v>
      </c>
      <c r="N64" s="23" t="s">
        <v>2</v>
      </c>
      <c r="O64" s="24" t="s">
        <v>1</v>
      </c>
      <c r="P64" s="25" t="s">
        <v>0</v>
      </c>
    </row>
    <row r="65" spans="2:16" ht="20.100000000000001" customHeight="1" x14ac:dyDescent="0.25">
      <c r="B65" s="26" t="s">
        <v>55</v>
      </c>
      <c r="C65" s="14" t="s">
        <v>27</v>
      </c>
      <c r="D65" s="14" t="s">
        <v>28</v>
      </c>
      <c r="E65" s="14" t="s">
        <v>29</v>
      </c>
      <c r="F65" s="14" t="s">
        <v>30</v>
      </c>
      <c r="G65" s="14" t="s">
        <v>31</v>
      </c>
      <c r="H65" s="14" t="s">
        <v>32</v>
      </c>
      <c r="I65" s="14" t="s">
        <v>33</v>
      </c>
      <c r="J65" s="14" t="s">
        <v>34</v>
      </c>
      <c r="K65" s="14" t="s">
        <v>35</v>
      </c>
      <c r="L65" s="14" t="s">
        <v>36</v>
      </c>
      <c r="M65" s="14" t="s">
        <v>37</v>
      </c>
      <c r="N65" s="14" t="s">
        <v>38</v>
      </c>
      <c r="O65" s="15" t="s">
        <v>39</v>
      </c>
      <c r="P65" s="27" t="s">
        <v>46</v>
      </c>
    </row>
    <row r="66" spans="2:16" ht="39.950000000000003" customHeight="1" x14ac:dyDescent="0.25">
      <c r="B66" s="28" t="s">
        <v>93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3">
        <f t="shared" ref="O66:O74" si="8">SUM(C66:N66)</f>
        <v>0</v>
      </c>
      <c r="P66" s="2">
        <f t="shared" ref="P66:P74" si="9">O66/COLUMNS(C66:N66)</f>
        <v>0</v>
      </c>
    </row>
    <row r="67" spans="2:16" ht="39.950000000000003" customHeight="1" x14ac:dyDescent="0.25">
      <c r="B67" s="28" t="s">
        <v>94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">
        <f t="shared" si="8"/>
        <v>0</v>
      </c>
      <c r="P67" s="2">
        <f t="shared" si="9"/>
        <v>0</v>
      </c>
    </row>
    <row r="68" spans="2:16" ht="39.950000000000003" customHeight="1" x14ac:dyDescent="0.25">
      <c r="B68" s="28" t="s">
        <v>95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3">
        <f t="shared" si="8"/>
        <v>0</v>
      </c>
      <c r="P68" s="2">
        <f t="shared" si="9"/>
        <v>0</v>
      </c>
    </row>
    <row r="69" spans="2:16" ht="39.950000000000003" customHeight="1" x14ac:dyDescent="0.25">
      <c r="B69" s="28" t="s">
        <v>96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">
        <f t="shared" si="8"/>
        <v>0</v>
      </c>
      <c r="P69" s="2">
        <f t="shared" si="9"/>
        <v>0</v>
      </c>
    </row>
    <row r="70" spans="2:16" ht="39.950000000000003" customHeight="1" x14ac:dyDescent="0.25">
      <c r="B70" s="28" t="s">
        <v>97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">
        <f t="shared" si="8"/>
        <v>0</v>
      </c>
      <c r="P70" s="2">
        <f t="shared" si="9"/>
        <v>0</v>
      </c>
    </row>
    <row r="71" spans="2:16" ht="39.950000000000003" customHeight="1" x14ac:dyDescent="0.25">
      <c r="B71" s="28" t="s">
        <v>98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3">
        <f t="shared" si="8"/>
        <v>0</v>
      </c>
      <c r="P71" s="2">
        <f t="shared" si="9"/>
        <v>0</v>
      </c>
    </row>
    <row r="72" spans="2:16" ht="39.950000000000003" customHeight="1" x14ac:dyDescent="0.25">
      <c r="B72" s="28" t="s">
        <v>99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3">
        <f t="shared" si="8"/>
        <v>0</v>
      </c>
      <c r="P72" s="2">
        <f t="shared" si="9"/>
        <v>0</v>
      </c>
    </row>
    <row r="73" spans="2:16" ht="39.950000000000003" hidden="1" customHeight="1" x14ac:dyDescent="0.25">
      <c r="B73" s="28" t="s">
        <v>100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3">
        <f t="shared" si="8"/>
        <v>0</v>
      </c>
      <c r="P73" s="2">
        <f t="shared" si="9"/>
        <v>0</v>
      </c>
    </row>
    <row r="74" spans="2:16" ht="39.950000000000003" customHeight="1" x14ac:dyDescent="0.25">
      <c r="B74" s="28" t="s">
        <v>57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3">
        <f t="shared" si="8"/>
        <v>0</v>
      </c>
      <c r="P74" s="2">
        <f t="shared" si="9"/>
        <v>0</v>
      </c>
    </row>
    <row r="75" spans="2:16" ht="42" customHeight="1" x14ac:dyDescent="0.25">
      <c r="B75" s="30" t="s">
        <v>101</v>
      </c>
      <c r="C75" s="54">
        <f>SUBTOTAL(109,Table7[JAN])</f>
        <v>0</v>
      </c>
      <c r="D75" s="54">
        <f>SUBTOTAL(109,Table7[FEB])</f>
        <v>0</v>
      </c>
      <c r="E75" s="54">
        <f>SUBTOTAL(109,Table7[MAR])</f>
        <v>0</v>
      </c>
      <c r="F75" s="54">
        <f>SUBTOTAL(109,Table7[APR])</f>
        <v>0</v>
      </c>
      <c r="G75" s="54">
        <f>SUBTOTAL(109,Table7[MAY])</f>
        <v>0</v>
      </c>
      <c r="H75" s="54">
        <f>SUBTOTAL(109,Table7[JUN])</f>
        <v>0</v>
      </c>
      <c r="I75" s="54">
        <f>SUBTOTAL(109,Table7[JUL])</f>
        <v>0</v>
      </c>
      <c r="J75" s="54">
        <f>SUBTOTAL(109,Table7[AUG])</f>
        <v>0</v>
      </c>
      <c r="K75" s="54">
        <f>SUBTOTAL(109,Table7[SEP])</f>
        <v>0</v>
      </c>
      <c r="L75" s="54">
        <f>SUBTOTAL(109,Table7[OCT])</f>
        <v>0</v>
      </c>
      <c r="M75" s="54">
        <f>SUBTOTAL(109,Table7[NOV])</f>
        <v>0</v>
      </c>
      <c r="N75" s="54">
        <f>SUBTOTAL(109,Table7[DEC])</f>
        <v>0</v>
      </c>
      <c r="O75" s="54">
        <f>SUBTOTAL(109,Table7[Total])</f>
        <v>0</v>
      </c>
      <c r="P75" s="55">
        <f>Table7[[#Totals],[Total]]/COLUMNS(Table7[[#Totals],[JAN]:[DEC]])</f>
        <v>0</v>
      </c>
    </row>
    <row r="76" spans="2:16" ht="18.75" x14ac:dyDescent="0.25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36"/>
      <c r="P76" s="37"/>
    </row>
    <row r="77" spans="2:16" ht="20.100000000000001" customHeight="1" x14ac:dyDescent="0.25">
      <c r="B77" s="22" t="s">
        <v>17</v>
      </c>
      <c r="C77" s="23" t="s">
        <v>13</v>
      </c>
      <c r="D77" s="23" t="s">
        <v>12</v>
      </c>
      <c r="E77" s="23" t="s">
        <v>11</v>
      </c>
      <c r="F77" s="23" t="s">
        <v>10</v>
      </c>
      <c r="G77" s="23" t="s">
        <v>9</v>
      </c>
      <c r="H77" s="23" t="s">
        <v>8</v>
      </c>
      <c r="I77" s="23" t="s">
        <v>7</v>
      </c>
      <c r="J77" s="23" t="s">
        <v>6</v>
      </c>
      <c r="K77" s="23" t="s">
        <v>5</v>
      </c>
      <c r="L77" s="23" t="s">
        <v>4</v>
      </c>
      <c r="M77" s="23" t="s">
        <v>3</v>
      </c>
      <c r="N77" s="23" t="s">
        <v>2</v>
      </c>
      <c r="O77" s="24" t="s">
        <v>1</v>
      </c>
      <c r="P77" s="25" t="s">
        <v>0</v>
      </c>
    </row>
    <row r="78" spans="2:16" ht="20.100000000000001" customHeight="1" x14ac:dyDescent="0.25">
      <c r="B78" s="26" t="s">
        <v>50</v>
      </c>
      <c r="C78" s="14" t="s">
        <v>27</v>
      </c>
      <c r="D78" s="14" t="s">
        <v>28</v>
      </c>
      <c r="E78" s="14" t="s">
        <v>29</v>
      </c>
      <c r="F78" s="14" t="s">
        <v>30</v>
      </c>
      <c r="G78" s="14" t="s">
        <v>31</v>
      </c>
      <c r="H78" s="14" t="s">
        <v>32</v>
      </c>
      <c r="I78" s="14" t="s">
        <v>33</v>
      </c>
      <c r="J78" s="14" t="s">
        <v>34</v>
      </c>
      <c r="K78" s="14" t="s">
        <v>35</v>
      </c>
      <c r="L78" s="14" t="s">
        <v>36</v>
      </c>
      <c r="M78" s="14" t="s">
        <v>37</v>
      </c>
      <c r="N78" s="14" t="s">
        <v>38</v>
      </c>
      <c r="O78" s="15" t="s">
        <v>39</v>
      </c>
      <c r="P78" s="27" t="s">
        <v>46</v>
      </c>
    </row>
    <row r="79" spans="2:16" ht="39.950000000000003" customHeight="1" x14ac:dyDescent="0.25">
      <c r="B79" s="28" t="s">
        <v>102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3">
        <f t="shared" ref="O79:O89" si="10">SUM(C79:N79)</f>
        <v>0</v>
      </c>
      <c r="P79" s="2">
        <f t="shared" ref="P79:P89" si="11">O79/COLUMNS(C79:N79)</f>
        <v>0</v>
      </c>
    </row>
    <row r="80" spans="2:16" ht="39.950000000000003" hidden="1" customHeight="1" x14ac:dyDescent="0.25">
      <c r="B80" s="28" t="s">
        <v>103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3">
        <f t="shared" si="10"/>
        <v>0</v>
      </c>
      <c r="P80" s="2">
        <f t="shared" si="11"/>
        <v>0</v>
      </c>
    </row>
    <row r="81" spans="2:16" ht="39.950000000000003" hidden="1" customHeight="1" x14ac:dyDescent="0.25">
      <c r="B81" s="28" t="s">
        <v>104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3">
        <f t="shared" si="10"/>
        <v>0</v>
      </c>
      <c r="P81" s="2">
        <f t="shared" si="11"/>
        <v>0</v>
      </c>
    </row>
    <row r="82" spans="2:16" ht="39.950000000000003" hidden="1" customHeight="1" x14ac:dyDescent="0.25">
      <c r="B82" s="28" t="s">
        <v>105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3">
        <f t="shared" si="10"/>
        <v>0</v>
      </c>
      <c r="P82" s="2">
        <f t="shared" si="11"/>
        <v>0</v>
      </c>
    </row>
    <row r="83" spans="2:16" ht="39.950000000000003" hidden="1" customHeight="1" x14ac:dyDescent="0.25">
      <c r="B83" s="28" t="s">
        <v>106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3">
        <f t="shared" si="10"/>
        <v>0</v>
      </c>
      <c r="P83" s="2">
        <f t="shared" si="11"/>
        <v>0</v>
      </c>
    </row>
    <row r="84" spans="2:16" ht="39.950000000000003" hidden="1" customHeight="1" x14ac:dyDescent="0.25">
      <c r="B84" s="28" t="s">
        <v>107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3">
        <f t="shared" si="10"/>
        <v>0</v>
      </c>
      <c r="P84" s="2">
        <f t="shared" si="11"/>
        <v>0</v>
      </c>
    </row>
    <row r="85" spans="2:16" ht="39.950000000000003" hidden="1" customHeight="1" x14ac:dyDescent="0.25">
      <c r="B85" s="28" t="s">
        <v>108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3">
        <f t="shared" si="10"/>
        <v>0</v>
      </c>
      <c r="P85" s="2">
        <f t="shared" si="11"/>
        <v>0</v>
      </c>
    </row>
    <row r="86" spans="2:16" ht="39.950000000000003" hidden="1" customHeight="1" x14ac:dyDescent="0.25">
      <c r="B86" s="28" t="s">
        <v>109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3">
        <f t="shared" si="10"/>
        <v>0</v>
      </c>
      <c r="P86" s="2">
        <f t="shared" si="11"/>
        <v>0</v>
      </c>
    </row>
    <row r="87" spans="2:16" ht="39.950000000000003" hidden="1" customHeight="1" x14ac:dyDescent="0.25">
      <c r="B87" s="28" t="s">
        <v>110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3">
        <f t="shared" si="10"/>
        <v>0</v>
      </c>
      <c r="P87" s="2">
        <f t="shared" si="11"/>
        <v>0</v>
      </c>
    </row>
    <row r="88" spans="2:16" ht="39.950000000000003" customHeight="1" x14ac:dyDescent="0.25">
      <c r="B88" s="28" t="s">
        <v>111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3">
        <f t="shared" si="10"/>
        <v>0</v>
      </c>
      <c r="P88" s="2">
        <f t="shared" si="11"/>
        <v>0</v>
      </c>
    </row>
    <row r="89" spans="2:16" ht="39.950000000000003" customHeight="1" x14ac:dyDescent="0.25">
      <c r="B89" s="28" t="s">
        <v>57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3">
        <f t="shared" si="10"/>
        <v>0</v>
      </c>
      <c r="P89" s="2">
        <f t="shared" si="11"/>
        <v>0</v>
      </c>
    </row>
    <row r="90" spans="2:16" ht="42" customHeight="1" x14ac:dyDescent="0.25">
      <c r="B90" s="30" t="s">
        <v>112</v>
      </c>
      <c r="C90" s="54">
        <f>SUBTOTAL(109,Table8[JAN])</f>
        <v>0</v>
      </c>
      <c r="D90" s="54">
        <f>SUBTOTAL(109,Table8[FEB])</f>
        <v>0</v>
      </c>
      <c r="E90" s="54">
        <f>SUBTOTAL(109,Table8[MAR])</f>
        <v>0</v>
      </c>
      <c r="F90" s="54">
        <f>SUBTOTAL(109,Table8[APR])</f>
        <v>0</v>
      </c>
      <c r="G90" s="54">
        <f>SUBTOTAL(109,Table8[MAY])</f>
        <v>0</v>
      </c>
      <c r="H90" s="54">
        <f>SUBTOTAL(109,Table8[JUN])</f>
        <v>0</v>
      </c>
      <c r="I90" s="54">
        <f>SUBTOTAL(109,Table8[JUL])</f>
        <v>0</v>
      </c>
      <c r="J90" s="54">
        <f>SUBTOTAL(109,Table8[AUG])</f>
        <v>0</v>
      </c>
      <c r="K90" s="54">
        <f>SUBTOTAL(109,Table8[SEP])</f>
        <v>0</v>
      </c>
      <c r="L90" s="54">
        <f>SUBTOTAL(109,Table8[OCT])</f>
        <v>0</v>
      </c>
      <c r="M90" s="54">
        <f>SUBTOTAL(109,Table8[NOV])</f>
        <v>0</v>
      </c>
      <c r="N90" s="54">
        <f>SUBTOTAL(109,Table8[DEC])</f>
        <v>0</v>
      </c>
      <c r="O90" s="54">
        <f>SUBTOTAL(109,Table8[Total])</f>
        <v>0</v>
      </c>
      <c r="P90" s="55">
        <f>Table8[[#Totals],[Total]]/COLUMNS(Table8[[#Totals],[JAN]:[DEC]])</f>
        <v>0</v>
      </c>
    </row>
    <row r="91" spans="2:16" ht="18.75" x14ac:dyDescent="0.25"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36"/>
      <c r="P91" s="37"/>
    </row>
    <row r="92" spans="2:16" ht="20.100000000000001" customHeight="1" x14ac:dyDescent="0.25">
      <c r="B92" s="22" t="s">
        <v>16</v>
      </c>
      <c r="C92" s="23" t="s">
        <v>13</v>
      </c>
      <c r="D92" s="23" t="s">
        <v>12</v>
      </c>
      <c r="E92" s="23" t="s">
        <v>11</v>
      </c>
      <c r="F92" s="23" t="s">
        <v>10</v>
      </c>
      <c r="G92" s="23" t="s">
        <v>9</v>
      </c>
      <c r="H92" s="23" t="s">
        <v>8</v>
      </c>
      <c r="I92" s="23" t="s">
        <v>7</v>
      </c>
      <c r="J92" s="23" t="s">
        <v>6</v>
      </c>
      <c r="K92" s="23" t="s">
        <v>5</v>
      </c>
      <c r="L92" s="23" t="s">
        <v>4</v>
      </c>
      <c r="M92" s="23" t="s">
        <v>3</v>
      </c>
      <c r="N92" s="23" t="s">
        <v>2</v>
      </c>
      <c r="O92" s="24" t="s">
        <v>1</v>
      </c>
      <c r="P92" s="25" t="s">
        <v>0</v>
      </c>
    </row>
    <row r="93" spans="2:16" ht="20.100000000000001" customHeight="1" x14ac:dyDescent="0.25">
      <c r="B93" s="26" t="s">
        <v>51</v>
      </c>
      <c r="C93" s="14" t="s">
        <v>27</v>
      </c>
      <c r="D93" s="14" t="s">
        <v>28</v>
      </c>
      <c r="E93" s="14" t="s">
        <v>29</v>
      </c>
      <c r="F93" s="14" t="s">
        <v>30</v>
      </c>
      <c r="G93" s="14" t="s">
        <v>31</v>
      </c>
      <c r="H93" s="14" t="s">
        <v>32</v>
      </c>
      <c r="I93" s="14" t="s">
        <v>33</v>
      </c>
      <c r="J93" s="14" t="s">
        <v>34</v>
      </c>
      <c r="K93" s="14" t="s">
        <v>35</v>
      </c>
      <c r="L93" s="14" t="s">
        <v>36</v>
      </c>
      <c r="M93" s="14" t="s">
        <v>37</v>
      </c>
      <c r="N93" s="14" t="s">
        <v>38</v>
      </c>
      <c r="O93" s="15" t="s">
        <v>39</v>
      </c>
      <c r="P93" s="27" t="s">
        <v>46</v>
      </c>
    </row>
    <row r="94" spans="2:16" ht="39.950000000000003" customHeight="1" x14ac:dyDescent="0.25">
      <c r="B94" s="28" t="s">
        <v>113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3">
        <f t="shared" ref="O94:O99" si="12">SUM(C94:N94)</f>
        <v>0</v>
      </c>
      <c r="P94" s="2">
        <f t="shared" ref="P94:P99" si="13">O94/COLUMNS(C94:N94)</f>
        <v>0</v>
      </c>
    </row>
    <row r="95" spans="2:16" ht="39.950000000000003" hidden="1" customHeight="1" x14ac:dyDescent="0.25">
      <c r="B95" s="28" t="s">
        <v>114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3">
        <f t="shared" si="12"/>
        <v>0</v>
      </c>
      <c r="P95" s="2">
        <f t="shared" si="13"/>
        <v>0</v>
      </c>
    </row>
    <row r="96" spans="2:16" ht="39.950000000000003" customHeight="1" x14ac:dyDescent="0.25">
      <c r="B96" s="28" t="s">
        <v>115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3">
        <f t="shared" si="12"/>
        <v>0</v>
      </c>
      <c r="P96" s="2">
        <f t="shared" si="13"/>
        <v>0</v>
      </c>
    </row>
    <row r="97" spans="2:16" ht="39.950000000000003" customHeight="1" x14ac:dyDescent="0.25">
      <c r="B97" s="28" t="s">
        <v>116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3">
        <f t="shared" si="12"/>
        <v>0</v>
      </c>
      <c r="P97" s="2">
        <f t="shared" si="13"/>
        <v>0</v>
      </c>
    </row>
    <row r="98" spans="2:16" ht="39.950000000000003" customHeight="1" x14ac:dyDescent="0.25">
      <c r="B98" s="28" t="s">
        <v>117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3">
        <f t="shared" si="12"/>
        <v>0</v>
      </c>
      <c r="P98" s="2">
        <f t="shared" si="13"/>
        <v>0</v>
      </c>
    </row>
    <row r="99" spans="2:16" ht="39.950000000000003" customHeight="1" x14ac:dyDescent="0.25">
      <c r="B99" s="28" t="s">
        <v>57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3">
        <f t="shared" si="12"/>
        <v>0</v>
      </c>
      <c r="P99" s="2">
        <f t="shared" si="13"/>
        <v>0</v>
      </c>
    </row>
    <row r="100" spans="2:16" ht="42" customHeight="1" x14ac:dyDescent="0.25">
      <c r="B100" s="30" t="s">
        <v>118</v>
      </c>
      <c r="C100" s="54">
        <f>SUBTOTAL(109,Table9[JAN])</f>
        <v>0</v>
      </c>
      <c r="D100" s="54">
        <f>SUBTOTAL(109,Table9[FEB])</f>
        <v>0</v>
      </c>
      <c r="E100" s="54">
        <f>SUBTOTAL(109,Table9[MAR])</f>
        <v>0</v>
      </c>
      <c r="F100" s="54">
        <f>SUBTOTAL(109,Table9[APR])</f>
        <v>0</v>
      </c>
      <c r="G100" s="54">
        <f>SUBTOTAL(109,Table9[MAY])</f>
        <v>0</v>
      </c>
      <c r="H100" s="54">
        <f>SUBTOTAL(109,Table9[JUN])</f>
        <v>0</v>
      </c>
      <c r="I100" s="54">
        <f>SUBTOTAL(109,Table9[JUL])</f>
        <v>0</v>
      </c>
      <c r="J100" s="54">
        <f>SUBTOTAL(109,Table9[AUG])</f>
        <v>0</v>
      </c>
      <c r="K100" s="54">
        <f>SUBTOTAL(109,Table9[SEP])</f>
        <v>0</v>
      </c>
      <c r="L100" s="54">
        <f>SUBTOTAL(109,Table9[OCT])</f>
        <v>0</v>
      </c>
      <c r="M100" s="54">
        <f>SUBTOTAL(109,Table9[NOV])</f>
        <v>0</v>
      </c>
      <c r="N100" s="54">
        <f>SUBTOTAL(109,Table9[DEC])</f>
        <v>0</v>
      </c>
      <c r="O100" s="54">
        <f>SUBTOTAL(109,Table9[Total])</f>
        <v>0</v>
      </c>
      <c r="P100" s="55">
        <f>Table9[[#Totals],[Total]]/COLUMNS(Table9[[#Totals],[JAN]:[DEC]])</f>
        <v>0</v>
      </c>
    </row>
    <row r="101" spans="2:16" ht="18.75" x14ac:dyDescent="0.25"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36"/>
      <c r="P101" s="37"/>
    </row>
    <row r="102" spans="2:16" ht="20.100000000000001" customHeight="1" x14ac:dyDescent="0.25">
      <c r="B102" s="22" t="s">
        <v>135</v>
      </c>
      <c r="C102" s="23" t="s">
        <v>13</v>
      </c>
      <c r="D102" s="23" t="s">
        <v>12</v>
      </c>
      <c r="E102" s="23" t="s">
        <v>11</v>
      </c>
      <c r="F102" s="23" t="s">
        <v>10</v>
      </c>
      <c r="G102" s="23" t="s">
        <v>9</v>
      </c>
      <c r="H102" s="23" t="s">
        <v>8</v>
      </c>
      <c r="I102" s="23" t="s">
        <v>7</v>
      </c>
      <c r="J102" s="23" t="s">
        <v>6</v>
      </c>
      <c r="K102" s="23" t="s">
        <v>5</v>
      </c>
      <c r="L102" s="23" t="s">
        <v>4</v>
      </c>
      <c r="M102" s="23" t="s">
        <v>3</v>
      </c>
      <c r="N102" s="23" t="s">
        <v>2</v>
      </c>
      <c r="O102" s="24" t="s">
        <v>1</v>
      </c>
      <c r="P102" s="25" t="s">
        <v>0</v>
      </c>
    </row>
    <row r="103" spans="2:16" ht="20.100000000000001" customHeight="1" x14ac:dyDescent="0.25">
      <c r="B103" s="26" t="s">
        <v>52</v>
      </c>
      <c r="C103" s="14" t="s">
        <v>27</v>
      </c>
      <c r="D103" s="14" t="s">
        <v>28</v>
      </c>
      <c r="E103" s="14" t="s">
        <v>29</v>
      </c>
      <c r="F103" s="14" t="s">
        <v>30</v>
      </c>
      <c r="G103" s="14" t="s">
        <v>31</v>
      </c>
      <c r="H103" s="14" t="s">
        <v>32</v>
      </c>
      <c r="I103" s="14" t="s">
        <v>33</v>
      </c>
      <c r="J103" s="14" t="s">
        <v>34</v>
      </c>
      <c r="K103" s="14" t="s">
        <v>35</v>
      </c>
      <c r="L103" s="14" t="s">
        <v>36</v>
      </c>
      <c r="M103" s="14" t="s">
        <v>37</v>
      </c>
      <c r="N103" s="14" t="s">
        <v>38</v>
      </c>
      <c r="O103" s="15" t="s">
        <v>39</v>
      </c>
      <c r="P103" s="27" t="s">
        <v>46</v>
      </c>
    </row>
    <row r="104" spans="2:16" ht="39.950000000000003" customHeight="1" x14ac:dyDescent="0.25">
      <c r="B104" s="31" t="s">
        <v>119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58">
        <f t="shared" ref="O104:O110" si="14">SUM(C104:N104)</f>
        <v>0</v>
      </c>
      <c r="P104" s="1">
        <f t="shared" ref="P104:P110" si="15">O104/COLUMNS(C104:N104)</f>
        <v>0</v>
      </c>
    </row>
    <row r="105" spans="2:16" ht="39.950000000000003" customHeight="1" x14ac:dyDescent="0.25">
      <c r="B105" s="31" t="s">
        <v>120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58">
        <f t="shared" si="14"/>
        <v>0</v>
      </c>
      <c r="P105" s="1">
        <f t="shared" si="15"/>
        <v>0</v>
      </c>
    </row>
    <row r="106" spans="2:16" ht="39.950000000000003" customHeight="1" x14ac:dyDescent="0.25">
      <c r="B106" s="31" t="s">
        <v>121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58">
        <f t="shared" si="14"/>
        <v>0</v>
      </c>
      <c r="P106" s="1">
        <f t="shared" si="15"/>
        <v>0</v>
      </c>
    </row>
    <row r="107" spans="2:16" ht="39.950000000000003" hidden="1" customHeight="1" x14ac:dyDescent="0.25">
      <c r="B107" s="31" t="s">
        <v>122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58">
        <f t="shared" si="14"/>
        <v>0</v>
      </c>
      <c r="P107" s="1">
        <f t="shared" si="15"/>
        <v>0</v>
      </c>
    </row>
    <row r="108" spans="2:16" ht="39.950000000000003" hidden="1" customHeight="1" x14ac:dyDescent="0.25">
      <c r="B108" s="31" t="s">
        <v>123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58">
        <f t="shared" si="14"/>
        <v>0</v>
      </c>
      <c r="P108" s="1">
        <f t="shared" si="15"/>
        <v>0</v>
      </c>
    </row>
    <row r="109" spans="2:16" ht="39.950000000000003" hidden="1" customHeight="1" x14ac:dyDescent="0.25">
      <c r="B109" s="31" t="s">
        <v>56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58">
        <f t="shared" si="14"/>
        <v>0</v>
      </c>
      <c r="P109" s="1">
        <f t="shared" si="15"/>
        <v>0</v>
      </c>
    </row>
    <row r="110" spans="2:16" ht="39.950000000000003" hidden="1" customHeight="1" x14ac:dyDescent="0.25">
      <c r="B110" s="31" t="s">
        <v>57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58">
        <f t="shared" si="14"/>
        <v>0</v>
      </c>
      <c r="P110" s="1">
        <f t="shared" si="15"/>
        <v>0</v>
      </c>
    </row>
    <row r="111" spans="2:16" ht="42" customHeight="1" x14ac:dyDescent="0.25">
      <c r="B111" s="35" t="s">
        <v>124</v>
      </c>
      <c r="C111" s="56">
        <f>SUBTOTAL(109,Table10[JAN])</f>
        <v>0</v>
      </c>
      <c r="D111" s="56">
        <f>SUBTOTAL(109,Table10[FEB])</f>
        <v>0</v>
      </c>
      <c r="E111" s="56">
        <f>SUBTOTAL(109,Table10[MAR])</f>
        <v>0</v>
      </c>
      <c r="F111" s="56">
        <f>SUBTOTAL(109,Table10[APR])</f>
        <v>0</v>
      </c>
      <c r="G111" s="56">
        <f>SUBTOTAL(109,Table10[MAY])</f>
        <v>0</v>
      </c>
      <c r="H111" s="56">
        <f>SUBTOTAL(109,Table10[JUN])</f>
        <v>0</v>
      </c>
      <c r="I111" s="56">
        <f>SUBTOTAL(109,Table10[JUL])</f>
        <v>0</v>
      </c>
      <c r="J111" s="56">
        <f>SUBTOTAL(109,Table10[AUG])</f>
        <v>0</v>
      </c>
      <c r="K111" s="56">
        <f>SUBTOTAL(109,Table10[SEP])</f>
        <v>0</v>
      </c>
      <c r="L111" s="56">
        <f>SUBTOTAL(109,Table10[OCT])</f>
        <v>0</v>
      </c>
      <c r="M111" s="56">
        <f>SUBTOTAL(109,Table10[NOV])</f>
        <v>0</v>
      </c>
      <c r="N111" s="56">
        <f>SUBTOTAL(109,Table10[DEC])</f>
        <v>0</v>
      </c>
      <c r="O111" s="56">
        <f>SUBTOTAL(109,Table10[Total])</f>
        <v>0</v>
      </c>
      <c r="P111" s="57">
        <f>Table10[[#Totals],[Total]]/COLUMNS(Table10[[#Totals],[JAN]:[DEC]])</f>
        <v>0</v>
      </c>
    </row>
    <row r="112" spans="2:16" ht="18.75" x14ac:dyDescent="0.25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39"/>
      <c r="P112" s="40"/>
    </row>
    <row r="113" spans="2:16" ht="20.100000000000001" customHeight="1" x14ac:dyDescent="0.25">
      <c r="B113" s="22" t="s">
        <v>15</v>
      </c>
      <c r="C113" s="23" t="s">
        <v>13</v>
      </c>
      <c r="D113" s="23" t="s">
        <v>12</v>
      </c>
      <c r="E113" s="23" t="s">
        <v>11</v>
      </c>
      <c r="F113" s="23" t="s">
        <v>10</v>
      </c>
      <c r="G113" s="23" t="s">
        <v>9</v>
      </c>
      <c r="H113" s="23" t="s">
        <v>8</v>
      </c>
      <c r="I113" s="23" t="s">
        <v>7</v>
      </c>
      <c r="J113" s="23" t="s">
        <v>6</v>
      </c>
      <c r="K113" s="23" t="s">
        <v>5</v>
      </c>
      <c r="L113" s="23" t="s">
        <v>4</v>
      </c>
      <c r="M113" s="23" t="s">
        <v>3</v>
      </c>
      <c r="N113" s="23" t="s">
        <v>2</v>
      </c>
      <c r="O113" s="24" t="s">
        <v>1</v>
      </c>
      <c r="P113" s="25" t="s">
        <v>0</v>
      </c>
    </row>
    <row r="114" spans="2:16" ht="20.100000000000001" customHeight="1" x14ac:dyDescent="0.25">
      <c r="B114" s="26" t="s">
        <v>53</v>
      </c>
      <c r="C114" s="14" t="s">
        <v>27</v>
      </c>
      <c r="D114" s="14" t="s">
        <v>28</v>
      </c>
      <c r="E114" s="14" t="s">
        <v>29</v>
      </c>
      <c r="F114" s="14" t="s">
        <v>30</v>
      </c>
      <c r="G114" s="14" t="s">
        <v>31</v>
      </c>
      <c r="H114" s="14" t="s">
        <v>32</v>
      </c>
      <c r="I114" s="14" t="s">
        <v>33</v>
      </c>
      <c r="J114" s="14" t="s">
        <v>34</v>
      </c>
      <c r="K114" s="14" t="s">
        <v>35</v>
      </c>
      <c r="L114" s="14" t="s">
        <v>36</v>
      </c>
      <c r="M114" s="14" t="s">
        <v>37</v>
      </c>
      <c r="N114" s="14" t="s">
        <v>38</v>
      </c>
      <c r="O114" s="15" t="s">
        <v>39</v>
      </c>
      <c r="P114" s="27" t="s">
        <v>46</v>
      </c>
    </row>
    <row r="115" spans="2:16" ht="39.950000000000003" customHeight="1" x14ac:dyDescent="0.25">
      <c r="B115" s="31" t="s">
        <v>125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58">
        <f>SUM(C115:N115)</f>
        <v>0</v>
      </c>
      <c r="P115" s="1">
        <f>O115/COLUMNS(C115:N115)</f>
        <v>0</v>
      </c>
    </row>
    <row r="116" spans="2:16" ht="39.950000000000003" customHeight="1" x14ac:dyDescent="0.25">
      <c r="B116" s="31" t="s">
        <v>126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58">
        <f>SUM(C116:N116)</f>
        <v>0</v>
      </c>
      <c r="P116" s="1">
        <f>O116/COLUMNS(C116:N116)</f>
        <v>0</v>
      </c>
    </row>
    <row r="117" spans="2:16" ht="39.950000000000003" customHeight="1" x14ac:dyDescent="0.25">
      <c r="B117" s="31" t="s">
        <v>127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58">
        <f>SUM(C117:N117)</f>
        <v>0</v>
      </c>
      <c r="P117" s="1">
        <f>O117/COLUMNS(C117:N117)</f>
        <v>0</v>
      </c>
    </row>
    <row r="118" spans="2:16" ht="39.950000000000003" customHeight="1" x14ac:dyDescent="0.25">
      <c r="B118" s="31" t="s">
        <v>128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58">
        <f>SUM(C118:N118)</f>
        <v>0</v>
      </c>
      <c r="P118" s="1">
        <f>O118/COLUMNS(C118:N118)</f>
        <v>0</v>
      </c>
    </row>
    <row r="119" spans="2:16" ht="39.950000000000003" customHeight="1" x14ac:dyDescent="0.25">
      <c r="B119" s="31" t="s">
        <v>57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58">
        <f>SUM(C119:N119)</f>
        <v>0</v>
      </c>
      <c r="P119" s="1">
        <f>O119/COLUMNS(C119:N119)</f>
        <v>0</v>
      </c>
    </row>
    <row r="120" spans="2:16" ht="42" customHeight="1" x14ac:dyDescent="0.25">
      <c r="B120" s="35" t="s">
        <v>129</v>
      </c>
      <c r="C120" s="56">
        <f>SUBTOTAL(109,Table11[JAN])</f>
        <v>0</v>
      </c>
      <c r="D120" s="56">
        <f>SUBTOTAL(109,Table11[FEB])</f>
        <v>0</v>
      </c>
      <c r="E120" s="56">
        <f>SUBTOTAL(109,Table11[MAR])</f>
        <v>0</v>
      </c>
      <c r="F120" s="56">
        <f>SUBTOTAL(109,Table11[APR])</f>
        <v>0</v>
      </c>
      <c r="G120" s="56">
        <f>SUBTOTAL(109,Table11[MAY])</f>
        <v>0</v>
      </c>
      <c r="H120" s="56">
        <f>SUBTOTAL(109,Table11[JUN])</f>
        <v>0</v>
      </c>
      <c r="I120" s="56">
        <f>SUBTOTAL(109,Table11[JUL])</f>
        <v>0</v>
      </c>
      <c r="J120" s="56">
        <f>SUBTOTAL(109,Table11[AUG])</f>
        <v>0</v>
      </c>
      <c r="K120" s="56">
        <f>SUBTOTAL(109,Table11[SEP])</f>
        <v>0</v>
      </c>
      <c r="L120" s="56">
        <f>SUBTOTAL(109,Table11[OCT])</f>
        <v>0</v>
      </c>
      <c r="M120" s="56">
        <f>SUBTOTAL(109,Table11[NOV])</f>
        <v>0</v>
      </c>
      <c r="N120" s="56">
        <f>SUBTOTAL(109,Table11[DEC])</f>
        <v>0</v>
      </c>
      <c r="O120" s="56">
        <f>SUBTOTAL(109,Table11[Total])</f>
        <v>0</v>
      </c>
      <c r="P120" s="57">
        <f>Table11[[#Totals],[Total]]/COLUMNS(Table11[[#Totals],[JAN]:[DEC]])</f>
        <v>0</v>
      </c>
    </row>
    <row r="121" spans="2:16" ht="18.75" x14ac:dyDescent="0.25"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3"/>
      <c r="P121" s="44"/>
    </row>
    <row r="122" spans="2:16" ht="20.100000000000001" customHeight="1" x14ac:dyDescent="0.25">
      <c r="B122" s="22" t="s">
        <v>14</v>
      </c>
      <c r="C122" s="23" t="s">
        <v>13</v>
      </c>
      <c r="D122" s="23" t="s">
        <v>12</v>
      </c>
      <c r="E122" s="23" t="s">
        <v>11</v>
      </c>
      <c r="F122" s="23" t="s">
        <v>10</v>
      </c>
      <c r="G122" s="23" t="s">
        <v>9</v>
      </c>
      <c r="H122" s="23" t="s">
        <v>8</v>
      </c>
      <c r="I122" s="23" t="s">
        <v>7</v>
      </c>
      <c r="J122" s="23" t="s">
        <v>6</v>
      </c>
      <c r="K122" s="23" t="s">
        <v>5</v>
      </c>
      <c r="L122" s="23" t="s">
        <v>4</v>
      </c>
      <c r="M122" s="23" t="s">
        <v>3</v>
      </c>
      <c r="N122" s="23" t="s">
        <v>2</v>
      </c>
      <c r="O122" s="24" t="s">
        <v>1</v>
      </c>
      <c r="P122" s="25" t="s">
        <v>0</v>
      </c>
    </row>
    <row r="123" spans="2:16" ht="20.100000000000001" customHeight="1" x14ac:dyDescent="0.25">
      <c r="B123" s="26" t="s">
        <v>54</v>
      </c>
      <c r="C123" s="14" t="s">
        <v>27</v>
      </c>
      <c r="D123" s="14" t="s">
        <v>28</v>
      </c>
      <c r="E123" s="14" t="s">
        <v>29</v>
      </c>
      <c r="F123" s="14" t="s">
        <v>30</v>
      </c>
      <c r="G123" s="14" t="s">
        <v>31</v>
      </c>
      <c r="H123" s="14" t="s">
        <v>32</v>
      </c>
      <c r="I123" s="14" t="s">
        <v>33</v>
      </c>
      <c r="J123" s="14" t="s">
        <v>34</v>
      </c>
      <c r="K123" s="14" t="s">
        <v>35</v>
      </c>
      <c r="L123" s="14" t="s">
        <v>36</v>
      </c>
      <c r="M123" s="14" t="s">
        <v>37</v>
      </c>
      <c r="N123" s="14" t="s">
        <v>38</v>
      </c>
      <c r="O123" s="15" t="s">
        <v>39</v>
      </c>
      <c r="P123" s="27" t="s">
        <v>46</v>
      </c>
    </row>
    <row r="124" spans="2:16" ht="37.5" hidden="1" x14ac:dyDescent="0.25">
      <c r="B124" s="31" t="s">
        <v>130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>
        <f>SUM(C124:N124)</f>
        <v>0</v>
      </c>
      <c r="P124" s="34">
        <f>O124/COLUMNS(C124:N124)</f>
        <v>0</v>
      </c>
    </row>
    <row r="125" spans="2:16" ht="37.5" hidden="1" x14ac:dyDescent="0.25">
      <c r="B125" s="31" t="s">
        <v>131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3">
        <f>SUM(C125:N125)</f>
        <v>0</v>
      </c>
      <c r="P125" s="34">
        <f>O125/COLUMNS(C125:N125)</f>
        <v>0</v>
      </c>
    </row>
    <row r="126" spans="2:16" ht="37.5" hidden="1" x14ac:dyDescent="0.25">
      <c r="B126" s="31" t="s">
        <v>57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3">
        <f>SUM(C126:N126)</f>
        <v>0</v>
      </c>
      <c r="P126" s="34">
        <f>O126/COLUMNS(C126:N126)</f>
        <v>0</v>
      </c>
    </row>
    <row r="127" spans="2:16" ht="37.5" x14ac:dyDescent="0.25">
      <c r="B127" s="31" t="s">
        <v>57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58">
        <f>SUM(C127:N127)</f>
        <v>0</v>
      </c>
      <c r="P127" s="1">
        <f>O127/COLUMNS(C127:N127)</f>
        <v>0</v>
      </c>
    </row>
    <row r="128" spans="2:16" ht="42" customHeight="1" x14ac:dyDescent="0.25">
      <c r="B128" s="35" t="s">
        <v>132</v>
      </c>
      <c r="C128" s="56">
        <f>SUBTOTAL(109,Table12[JAN])</f>
        <v>0</v>
      </c>
      <c r="D128" s="56">
        <f>SUBTOTAL(109,Table12[FEB])</f>
        <v>0</v>
      </c>
      <c r="E128" s="56">
        <f>SUBTOTAL(109,Table12[MAR])</f>
        <v>0</v>
      </c>
      <c r="F128" s="56">
        <f>SUBTOTAL(109,Table12[APR])</f>
        <v>0</v>
      </c>
      <c r="G128" s="56">
        <f>SUBTOTAL(109,Table12[MAY])</f>
        <v>0</v>
      </c>
      <c r="H128" s="56">
        <f>SUBTOTAL(109,Table12[JUN])</f>
        <v>0</v>
      </c>
      <c r="I128" s="56">
        <f>SUBTOTAL(109,Table12[JUL])</f>
        <v>0</v>
      </c>
      <c r="J128" s="56">
        <f>SUBTOTAL(109,Table12[AUG])</f>
        <v>0</v>
      </c>
      <c r="K128" s="56">
        <f>SUBTOTAL(109,Table12[SEP])</f>
        <v>0</v>
      </c>
      <c r="L128" s="56">
        <f>SUBTOTAL(109,Table12[OCT])</f>
        <v>0</v>
      </c>
      <c r="M128" s="56">
        <f>SUBTOTAL(109,Table12[NOV])</f>
        <v>0</v>
      </c>
      <c r="N128" s="56">
        <f>SUBTOTAL(109,Table12[DEC])</f>
        <v>0</v>
      </c>
      <c r="O128" s="56">
        <f>SUBTOTAL(109,Table12[Total])</f>
        <v>0</v>
      </c>
      <c r="P128" s="57">
        <f>Table12[[#Totals],[Total]]/COLUMNS(Table12[[#Totals],[JAN]:[DEC]])</f>
        <v>0</v>
      </c>
    </row>
    <row r="129" spans="2:27" x14ac:dyDescent="0.25"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7"/>
    </row>
    <row r="130" spans="2:27" ht="20.100000000000001" customHeight="1" x14ac:dyDescent="0.25">
      <c r="B130" s="48" t="s">
        <v>25</v>
      </c>
      <c r="C130" s="49" t="s">
        <v>13</v>
      </c>
      <c r="D130" s="49" t="s">
        <v>12</v>
      </c>
      <c r="E130" s="50" t="s">
        <v>11</v>
      </c>
      <c r="F130" s="50" t="s">
        <v>10</v>
      </c>
      <c r="G130" s="50" t="s">
        <v>9</v>
      </c>
      <c r="H130" s="50" t="s">
        <v>8</v>
      </c>
      <c r="I130" s="50" t="s">
        <v>7</v>
      </c>
      <c r="J130" s="50" t="s">
        <v>6</v>
      </c>
      <c r="K130" s="50" t="s">
        <v>5</v>
      </c>
      <c r="L130" s="50" t="s">
        <v>4</v>
      </c>
      <c r="M130" s="50" t="s">
        <v>3</v>
      </c>
      <c r="N130" s="50" t="s">
        <v>2</v>
      </c>
      <c r="O130" s="51" t="s">
        <v>1</v>
      </c>
      <c r="P130" s="51" t="s">
        <v>0</v>
      </c>
    </row>
    <row r="131" spans="2:27" ht="20.100000000000001" customHeight="1" x14ac:dyDescent="0.25">
      <c r="B131" s="48" t="s">
        <v>26</v>
      </c>
      <c r="C131" s="50" t="s">
        <v>27</v>
      </c>
      <c r="D131" s="50" t="s">
        <v>28</v>
      </c>
      <c r="E131" s="50" t="s">
        <v>29</v>
      </c>
      <c r="F131" s="50" t="s">
        <v>30</v>
      </c>
      <c r="G131" s="50" t="s">
        <v>31</v>
      </c>
      <c r="H131" s="50" t="s">
        <v>32</v>
      </c>
      <c r="I131" s="50" t="s">
        <v>33</v>
      </c>
      <c r="J131" s="50" t="s">
        <v>34</v>
      </c>
      <c r="K131" s="50" t="s">
        <v>35</v>
      </c>
      <c r="L131" s="50" t="s">
        <v>36</v>
      </c>
      <c r="M131" s="50" t="s">
        <v>37</v>
      </c>
      <c r="N131" s="50" t="s">
        <v>38</v>
      </c>
      <c r="O131" s="51" t="s">
        <v>39</v>
      </c>
      <c r="P131" s="51" t="s">
        <v>46</v>
      </c>
    </row>
    <row r="132" spans="2:27" ht="42" customHeight="1" x14ac:dyDescent="0.25">
      <c r="B132" s="52" t="s">
        <v>40</v>
      </c>
      <c r="C132" s="59">
        <f>Table2[[#Totals],[JAN]]</f>
        <v>0</v>
      </c>
      <c r="D132" s="59">
        <f>Table2[[#Totals],[FEB]]</f>
        <v>0</v>
      </c>
      <c r="E132" s="59">
        <f>Table2[[#Totals],[MAR]]</f>
        <v>0</v>
      </c>
      <c r="F132" s="59">
        <f>Table2[[#Totals],[APR]]</f>
        <v>0</v>
      </c>
      <c r="G132" s="59">
        <f>Table2[[#Totals],[MAY]]</f>
        <v>0</v>
      </c>
      <c r="H132" s="59">
        <f>Table2[[#Totals],[JUN]]</f>
        <v>0</v>
      </c>
      <c r="I132" s="59">
        <f>Table2[[#Totals],[JUL]]</f>
        <v>0</v>
      </c>
      <c r="J132" s="59">
        <f>Table2[[#Totals],[AUG]]</f>
        <v>0</v>
      </c>
      <c r="K132" s="59">
        <f>Table2[[#Totals],[SEP]]</f>
        <v>0</v>
      </c>
      <c r="L132" s="59">
        <f>Table2[[#Totals],[OCT]]</f>
        <v>0</v>
      </c>
      <c r="M132" s="59">
        <f>Table2[[#Totals],[NOV]]</f>
        <v>0</v>
      </c>
      <c r="N132" s="59">
        <f>Table2[[#Totals],[DEC]]</f>
        <v>0</v>
      </c>
      <c r="O132" s="60">
        <f>SUM(C132:N132)</f>
        <v>0</v>
      </c>
      <c r="P132" s="60">
        <f>O132/COLUMNS(C132:N132)</f>
        <v>0</v>
      </c>
      <c r="AA132" s="53"/>
    </row>
    <row r="133" spans="2:27" ht="42" customHeight="1" x14ac:dyDescent="0.25">
      <c r="B133" s="52" t="s">
        <v>41</v>
      </c>
      <c r="C133" s="59">
        <f>SUM(Table3[[#Totals],[JAN]],Table4[[#Totals],[JAN]],Table5[[#Totals],[JAN]],Table6[[#Totals],[JAN]],Table7[[#Totals],[JAN]],Table8[[#Totals],[JAN]],Table9[[#Totals],[JAN]],Table10[[#Totals],[JAN]],Table11[[#Totals],[JAN]],Table12[[#Totals],[JAN]])</f>
        <v>0</v>
      </c>
      <c r="D133" s="59">
        <f>SUM(Table3[[#Totals],[FEB]],Table4[[#Totals],[FEB]],Table5[[#Totals],[FEB]],Table6[[#Totals],[FEB]],Table7[[#Totals],[FEB]],Table8[[#Totals],[FEB]],Table9[[#Totals],[FEB]],Table10[[#Totals],[FEB]],Table11[[#Totals],[FEB]],Table12[[#Totals],[FEB]])</f>
        <v>0</v>
      </c>
      <c r="E133" s="59">
        <f>SUM(Table3[[#Totals],[MAR]],Table4[[#Totals],[MAR]],Table5[[#Totals],[MAR]],Table6[[#Totals],[MAR]],Table7[[#Totals],[MAR]],Table8[[#Totals],[MAR]],Table9[[#Totals],[MAR]],Table10[[#Totals],[MAR]],Table11[[#Totals],[MAR]],Table12[[#Totals],[MAR]])</f>
        <v>0</v>
      </c>
      <c r="F133" s="59">
        <f>SUM(Table3[[#Totals],[APR]],Table4[[#Totals],[APR]],Table5[[#Totals],[APR]],Table6[[#Totals],[APR]],Table7[[#Totals],[APR]],Table8[[#Totals],[APR]],Table9[[#Totals],[APR]],Table10[[#Totals],[APR]],Table11[[#Totals],[APR]],Table12[[#Totals],[APR]])</f>
        <v>0</v>
      </c>
      <c r="G133" s="59">
        <f>SUM(Table3[[#Totals],[MAY]],Table4[[#Totals],[MAY]],Table5[[#Totals],[MAY]],Table6[[#Totals],[MAY]],Table7[[#Totals],[MAY]],Table8[[#Totals],[MAY]],Table9[[#Totals],[MAY]],Table10[[#Totals],[MAY]],Table11[[#Totals],[MAY]],Table12[[#Totals],[MAY]])</f>
        <v>0</v>
      </c>
      <c r="H133" s="59">
        <f>SUM(Table3[[#Totals],[JUN]],Table4[[#Totals],[JUN]],Table5[[#Totals],[JUN]],Table6[[#Totals],[JUN]],Table7[[#Totals],[JUN]],Table8[[#Totals],[JUN]],Table9[[#Totals],[JUN]],Table10[[#Totals],[JUN]],Table11[[#Totals],[JUN]],Table12[[#Totals],[JUN]])</f>
        <v>0</v>
      </c>
      <c r="I133" s="59">
        <f>SUM(Table3[[#Totals],[JUL]],Table4[[#Totals],[JUL]],Table5[[#Totals],[JUL]],Table6[[#Totals],[JUL]],Table7[[#Totals],[JUL]],Table8[[#Totals],[JUL]],Table9[[#Totals],[JUL]],Table10[[#Totals],[JUL]],Table11[[#Totals],[JUL]],Table12[[#Totals],[JUL]])</f>
        <v>0</v>
      </c>
      <c r="J133" s="59">
        <f>SUM(Table3[[#Totals],[AUG]],Table4[[#Totals],[AUG]],Table5[[#Totals],[AUG]],Table6[[#Totals],[AUG]],Table7[[#Totals],[AUG]],Table8[[#Totals],[AUG]],Table9[[#Totals],[AUG]],Table10[[#Totals],[AUG]],Table11[[#Totals],[AUG]],Table12[[#Totals],[AUG]])</f>
        <v>0</v>
      </c>
      <c r="K133" s="59">
        <f>SUM(Table3[[#Totals],[SEP]],Table4[[#Totals],[SEP]],Table5[[#Totals],[SEP]],Table6[[#Totals],[SEP]],Table7[[#Totals],[SEP]],Table8[[#Totals],[SEP]],Table9[[#Totals],[SEP]],Table10[[#Totals],[SEP]],Table11[[#Totals],[SEP]],Table12[[#Totals],[SEP]])</f>
        <v>0</v>
      </c>
      <c r="L133" s="59">
        <f>SUM(Table3[[#Totals],[OCT]],Table4[[#Totals],[OCT]],Table5[[#Totals],[OCT]],Table6[[#Totals],[OCT]],Table7[[#Totals],[OCT]],Table8[[#Totals],[OCT]],Table9[[#Totals],[OCT]],Table10[[#Totals],[OCT]],Table11[[#Totals],[OCT]],Table12[[#Totals],[OCT]])</f>
        <v>0</v>
      </c>
      <c r="M133" s="59">
        <f>SUM(Table3[[#Totals],[NOV]],Table4[[#Totals],[NOV]],Table5[[#Totals],[NOV]],Table6[[#Totals],[NOV]],Table7[[#Totals],[NOV]],Table8[[#Totals],[NOV]],Table9[[#Totals],[NOV]],Table10[[#Totals],[NOV]],Table11[[#Totals],[NOV]],Table12[[#Totals],[NOV]])</f>
        <v>0</v>
      </c>
      <c r="N133" s="59">
        <f>SUM(Table3[[#Totals],[DEC]],Table4[[#Totals],[DEC]],Table5[[#Totals],[DEC]],Table6[[#Totals],[DEC]],Table7[[#Totals],[DEC]],Table8[[#Totals],[DEC]],Table9[[#Totals],[DEC]],Table10[[#Totals],[DEC]],Table11[[#Totals],[DEC]],Table12[[#Totals],[DEC]])</f>
        <v>0</v>
      </c>
      <c r="O133" s="60">
        <f>SUM(C133:N133)</f>
        <v>0</v>
      </c>
      <c r="P133" s="60">
        <f>O133/COLUMNS(C133:N133)</f>
        <v>0</v>
      </c>
    </row>
    <row r="134" spans="2:27" ht="42" customHeight="1" x14ac:dyDescent="0.25">
      <c r="B134" s="52" t="s">
        <v>42</v>
      </c>
      <c r="C134" s="61">
        <f t="shared" ref="C134:N134" si="16">C132-C133</f>
        <v>0</v>
      </c>
      <c r="D134" s="61">
        <f t="shared" si="16"/>
        <v>0</v>
      </c>
      <c r="E134" s="61">
        <f t="shared" si="16"/>
        <v>0</v>
      </c>
      <c r="F134" s="61">
        <f t="shared" si="16"/>
        <v>0</v>
      </c>
      <c r="G134" s="61">
        <f t="shared" si="16"/>
        <v>0</v>
      </c>
      <c r="H134" s="61">
        <f t="shared" si="16"/>
        <v>0</v>
      </c>
      <c r="I134" s="61">
        <f t="shared" si="16"/>
        <v>0</v>
      </c>
      <c r="J134" s="61">
        <f t="shared" si="16"/>
        <v>0</v>
      </c>
      <c r="K134" s="61">
        <f t="shared" si="16"/>
        <v>0</v>
      </c>
      <c r="L134" s="61">
        <f t="shared" si="16"/>
        <v>0</v>
      </c>
      <c r="M134" s="61">
        <f t="shared" si="16"/>
        <v>0</v>
      </c>
      <c r="N134" s="61">
        <f t="shared" si="16"/>
        <v>0</v>
      </c>
      <c r="O134" s="61">
        <f>SUM(C134:N134)</f>
        <v>0</v>
      </c>
      <c r="P134" s="61">
        <f>O134/COLUMNS(C134:N134)</f>
        <v>0</v>
      </c>
    </row>
    <row r="135" spans="2:27" ht="42" customHeight="1" x14ac:dyDescent="0.25">
      <c r="B135" s="52" t="s">
        <v>43</v>
      </c>
      <c r="C135" s="59">
        <f>C132-C133+C4</f>
        <v>0</v>
      </c>
      <c r="D135" s="59">
        <f t="shared" ref="D135:N135" si="17">C135+D132-D133</f>
        <v>0</v>
      </c>
      <c r="E135" s="59">
        <f t="shared" si="17"/>
        <v>0</v>
      </c>
      <c r="F135" s="59">
        <f t="shared" si="17"/>
        <v>0</v>
      </c>
      <c r="G135" s="59">
        <f t="shared" si="17"/>
        <v>0</v>
      </c>
      <c r="H135" s="59">
        <f t="shared" si="17"/>
        <v>0</v>
      </c>
      <c r="I135" s="59">
        <f t="shared" si="17"/>
        <v>0</v>
      </c>
      <c r="J135" s="59">
        <f t="shared" si="17"/>
        <v>0</v>
      </c>
      <c r="K135" s="59">
        <f t="shared" si="17"/>
        <v>0</v>
      </c>
      <c r="L135" s="59">
        <f t="shared" si="17"/>
        <v>0</v>
      </c>
      <c r="M135" s="59">
        <f t="shared" si="17"/>
        <v>0</v>
      </c>
      <c r="N135" s="59">
        <f t="shared" si="17"/>
        <v>0</v>
      </c>
      <c r="O135" s="60">
        <f>SUM(C135:N135)</f>
        <v>0</v>
      </c>
      <c r="P135" s="62">
        <f>O135/12</f>
        <v>0</v>
      </c>
    </row>
    <row r="136" spans="2:27" x14ac:dyDescent="0.25"/>
    <row r="137" spans="2:27" x14ac:dyDescent="0.25"/>
    <row r="138" spans="2:27" x14ac:dyDescent="0.25"/>
    <row r="139" spans="2:27" x14ac:dyDescent="0.25"/>
    <row r="140" spans="2:27" x14ac:dyDescent="0.25"/>
    <row r="141" spans="2:27" x14ac:dyDescent="0.25"/>
  </sheetData>
  <sheetProtection sheet="1" objects="1" scenarios="1"/>
  <mergeCells count="2">
    <mergeCell ref="B2:P3"/>
    <mergeCell ref="C4:C5"/>
  </mergeCells>
  <dataValidations count="1">
    <dataValidation type="whole" operator="greaterThan" allowBlank="1" showInputMessage="1" showErrorMessage="1" sqref="C9:N15 C20:N32 C37:N43 C52:N54 C60:N60 C66:N74 C79:N89 C94:N99 C104:N106 C115:N119 C127:N127">
      <formula1>0</formula1>
    </dataValidation>
  </dataValidations>
  <pageMargins left="0.7" right="0.7" top="0.75" bottom="0.75" header="0.3" footer="0.3"/>
  <pageSetup orientation="portrait" r:id="rId1"/>
  <headerFooter>
    <oddHeader>&amp;C&amp;"verdana"&amp;10&amp;K000000&amp;BClassification:&amp;B &amp;KFF0000&amp;BRAKBANK-Public</oddHeader>
    <oddFooter>&amp;L&amp;"Calibri,Regular"&amp;10&amp;K000000INTERNAL</oddFooter>
    <evenHeader>&amp;C&amp;"verdana"&amp;10&amp;K000000&amp;BClassification:&amp;B &amp;KFF0000&amp;BRAKBANK-Public</evenHeader>
    <evenFooter>&amp;L&amp;"Calibri,Regular"&amp;10&amp;K000000INTERNAL</evenFooter>
    <firstHeader>&amp;C&amp;"verdana"&amp;10&amp;K000000&amp;BClassification:&amp;B &amp;KFF0000&amp;BRAKBANK-Public</firstHeader>
    <firstFooter>&amp;L&amp;"Calibri,Regular"&amp;10&amp;K000000INTERNAL</firstFooter>
  </headerFooter>
  <drawing r:id="rId2"/>
  <legacyDrawing r:id="rId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iYzc0ZDBiMC1iZDRkLTRkNDctODkwZi1hNmQ0MjczNGFmY2QiIG9yaWdpbj0iYXV0b1NlbGVjdGVkU3VnZ2VzdGlvbiI+PGVsZW1lbnQgdWlkPSI1Mjk2M2ZhYy1iY2RhLTRjYzMtOGNlMS1lNDZlZjU2MWI3NDIiIHZhbHVlPSIiIHhtbG5zPSJodHRwOi8vd3d3LmJvbGRvbmphbWVzLmNvbS8yMDA4LzAxL3NpZS9pbnRlcm5hbC9sYWJlbCIgLz48ZWxlbWVudCB1aWQ9IjM1ZTZjMjI5LWU5NmYtNDI5Ny1iMmE2LWQxYTU5YzQyMzA0MCIgdmFsdWU9IiIgeG1sbnM9Imh0dHA6Ly93d3cuYm9sZG9uamFtZXMuY29tLzIwMDgvMDEvc2llL2ludGVybmFsL2xhYmVsIiAvPjwvc2lzbD48VXNlck5hbWU+QVJCSUZUXHN1bmRhcm48L1VzZXJOYW1lPjxEYXRlVGltZT4yNC8wOC8yMDIzIDY6MDc6MTQgQU08L0RhdGVUaW1lPjxMYWJlbFN0cmluZz5JTlRFUk5BTCAtIFJldGFpbCBCYW5raW5nPC9MYWJlbFN0cmluZz48L2l0ZW0+PC9sYWJlbEhpc3Rvcnk+</Value>
</WrappedLabelHistory>
</file>

<file path=customXml/item2.xml><?xml version="1.0" encoding="utf-8"?>
<GTBClassification>
  <attrValue xml:space="preserve">RAKBANK-Public</attrValue>
  <customPropName>RAKBANK Classification</customPropName>
  <timestamp> 5/4/2023 4:05:21 PM</timestamp>
  <userName>WATANI_RAK\elqusae</userName>
  <computerName>RBDT2652.rakbank.co.ae</computerName>
  <guid>{a8ce9d49-aba6-4cf6-9a7b-d84937db4f81}</guid>
  <hdr>
    <align>center</align>
    <r>
      <fontName>verdana</fontName>
      <fontColor>000000</fontColor>
      <fontSize>10</fontSize>
      <b/>
      <text xml:space="preserve">Classification:</text>
    </r>
    <r>
      <fontName>verdana</fontName>
      <fontColor>000000</fontColor>
      <fontSize>10</fontSize>
      <text xml:space="preserve"> </text>
    </r>
    <r>
      <fontName>verdana</fontName>
      <fontColor>FF0000</fontColor>
      <fontSize>10</fontSize>
      <b/>
      <text xml:space="preserve">RAKBANK-Public</text>
    </r>
  </hdr>
</GTBClassification>
</file>

<file path=customXml/item3.xml><?xml version="1.0" encoding="utf-8"?>
<sisl xmlns:xsd="http://www.w3.org/2001/XMLSchema" xmlns:xsi="http://www.w3.org/2001/XMLSchema-instance" xmlns="http://www.boldonjames.com/2008/01/sie/internal/label" sislVersion="0" policy="bc74d0b0-bd4d-4d47-890f-a6d42734afcd" origin="autoSelectedSuggestion">
  <element uid="52963fac-bcda-4cc3-8ce1-e46ef561b742" value=""/>
  <element uid="35e6c229-e96f-4297-b2a6-d1a59c423040" value=""/>
</sisl>
</file>

<file path=customXml/itemProps1.xml><?xml version="1.0" encoding="utf-8"?>
<ds:datastoreItem xmlns:ds="http://schemas.openxmlformats.org/officeDocument/2006/customXml" ds:itemID="{87DF30E8-D8D9-486B-8E11-AD34B23388C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835C016-12D1-49C8-A1DD-42205FACA629}">
  <ds:schemaRefs/>
</ds:datastoreItem>
</file>

<file path=customXml/itemProps3.xml><?xml version="1.0" encoding="utf-8"?>
<ds:datastoreItem xmlns:ds="http://schemas.openxmlformats.org/officeDocument/2006/customXml" ds:itemID="{139880DA-B77E-4318-9193-67BF4303C9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</dc:subject>
  <dc:creator>Vibhav Akhilesh Gaur</dc:creator>
  <cp:keywords>ClassificationData:&lt;RAKBANK Classification:RAKBANK-Public&gt;</cp:keywords>
  <cp:lastModifiedBy>Giritharan Subramaniam (MKTG)</cp:lastModifiedBy>
  <dcterms:created xsi:type="dcterms:W3CDTF">2023-05-04T11:53:20Z</dcterms:created>
  <dcterms:modified xsi:type="dcterms:W3CDTF">2023-10-04T08:39:36Z</dcterms:modified>
  <cp:category>INTERNAL - Marketing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KBANK Classification">
    <vt:lpwstr>RAKBANK-Public</vt:lpwstr>
  </property>
  <property fmtid="{D5CDD505-2E9C-101B-9397-08002B2CF9AE}" pid="3" name="ClassifiedBy">
    <vt:lpwstr>WATANI_RAK\elqusae</vt:lpwstr>
  </property>
  <property fmtid="{D5CDD505-2E9C-101B-9397-08002B2CF9AE}" pid="4" name="ClassificationHost">
    <vt:lpwstr>RBDT2652.rakbank.co.ae</vt:lpwstr>
  </property>
  <property fmtid="{D5CDD505-2E9C-101B-9397-08002B2CF9AE}" pid="5" name="ClassificationDate">
    <vt:lpwstr> 5/4/2023 4:05:21 PM</vt:lpwstr>
  </property>
  <property fmtid="{D5CDD505-2E9C-101B-9397-08002B2CF9AE}" pid="6" name="ClassificationGUID">
    <vt:lpwstr>{a8ce9d49-aba6-4cf6-9a7b-d84937db4f81}</vt:lpwstr>
  </property>
  <property fmtid="{D5CDD505-2E9C-101B-9397-08002B2CF9AE}" pid="7" name="docIndexRef">
    <vt:lpwstr>720db4d3-abf6-40be-a1ac-9e284ef20b65</vt:lpwstr>
  </property>
  <property fmtid="{D5CDD505-2E9C-101B-9397-08002B2CF9AE}" pid="8" name="bjSaver">
    <vt:lpwstr>7cUTVnNOnhY0DdtsqfnKUtgJ7Rx4u15p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policy="bc74d0b0-bd4d-4d47-890f-a6d42734afcd" origin="autoSelectedSuggestion" xmlns="http://w</vt:lpwstr>
  </property>
  <property fmtid="{D5CDD505-2E9C-101B-9397-08002B2CF9AE}" pid="10" name="bjDocumentLabelXML-0">
    <vt:lpwstr>ww.boldonjames.com/2008/01/sie/internal/label"&gt;&lt;element uid="52963fac-bcda-4cc3-8ce1-e46ef561b742" value="" /&gt;&lt;element uid="35e6c229-e96f-4297-b2a6-d1a59c423040" value="" /&gt;&lt;/sisl&gt;</vt:lpwstr>
  </property>
  <property fmtid="{D5CDD505-2E9C-101B-9397-08002B2CF9AE}" pid="11" name="bjClsUserRVM">
    <vt:lpwstr>[]</vt:lpwstr>
  </property>
  <property fmtid="{D5CDD505-2E9C-101B-9397-08002B2CF9AE}" pid="12" name="bjLabelHistoryID">
    <vt:lpwstr>{87DF30E8-D8D9-486B-8E11-AD34B23388C1}</vt:lpwstr>
  </property>
  <property fmtid="{D5CDD505-2E9C-101B-9397-08002B2CF9AE}" pid="13" name="bjLeftFooterLabel-first">
    <vt:lpwstr>&amp;"Calibri,Regular"&amp;10&amp;K000000INTERNAL</vt:lpwstr>
  </property>
  <property fmtid="{D5CDD505-2E9C-101B-9397-08002B2CF9AE}" pid="14" name="bjLeftFooterLabel-even">
    <vt:lpwstr>&amp;"Calibri,Regular"&amp;10&amp;K000000INTERNAL</vt:lpwstr>
  </property>
  <property fmtid="{D5CDD505-2E9C-101B-9397-08002B2CF9AE}" pid="15" name="bjLeftFooterLabel">
    <vt:lpwstr>&amp;"Calibri,Regular"&amp;10&amp;K000000INTERNAL</vt:lpwstr>
  </property>
  <property fmtid="{D5CDD505-2E9C-101B-9397-08002B2CF9AE}" pid="16" name="bjDocumentSecurityLabel">
    <vt:lpwstr>INTERNAL - Marketing</vt:lpwstr>
  </property>
</Properties>
</file>